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705" windowHeight="8970"/>
  </bookViews>
  <sheets>
    <sheet name="Perm.Buxh." sheetId="1" r:id="rId1"/>
    <sheet name="PLANIFIK" sheetId="9" r:id="rId2"/>
    <sheet name="tab e limit." sheetId="8" r:id="rId3"/>
    <sheet name="B.Grant" sheetId="2" r:id="rId4"/>
    <sheet name="L.Grant" sheetId="3" r:id="rId5"/>
    <sheet name="B.Ardh." sheetId="4" r:id="rId6"/>
    <sheet name="L.Ardh." sheetId="5" r:id="rId7"/>
    <sheet name="Invest." sheetId="6" r:id="rId8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0" i="1"/>
  <c r="F75" l="1"/>
  <c r="E75"/>
  <c r="F74"/>
  <c r="F73"/>
  <c r="G148"/>
  <c r="F148"/>
  <c r="E148"/>
  <c r="F13" l="1"/>
  <c r="G13"/>
  <c r="H13"/>
  <c r="E13"/>
  <c r="F84" l="1"/>
  <c r="E9" i="9" l="1"/>
  <c r="D12"/>
  <c r="C12"/>
  <c r="E12" s="1"/>
  <c r="C6"/>
  <c r="E6" s="1"/>
  <c r="C7"/>
  <c r="E7" s="1"/>
  <c r="C8"/>
  <c r="E8" s="1"/>
  <c r="C10"/>
  <c r="E10" s="1"/>
  <c r="C5"/>
  <c r="E5" s="1"/>
  <c r="F65" i="1" l="1"/>
  <c r="G118" l="1"/>
  <c r="F118"/>
  <c r="D148"/>
  <c r="H148"/>
  <c r="F121" i="8" l="1"/>
  <c r="G126"/>
  <c r="G130" s="1"/>
  <c r="H126"/>
  <c r="I126"/>
  <c r="I130" s="1"/>
  <c r="J126"/>
  <c r="K126"/>
  <c r="K130" s="1"/>
  <c r="L126"/>
  <c r="C126"/>
  <c r="C111"/>
  <c r="D111"/>
  <c r="H130"/>
  <c r="J130"/>
  <c r="L130"/>
  <c r="M130"/>
  <c r="B130"/>
  <c r="J83"/>
  <c r="K83"/>
  <c r="K79"/>
  <c r="J75"/>
  <c r="K75"/>
  <c r="L73"/>
  <c r="L74"/>
  <c r="L76"/>
  <c r="L77"/>
  <c r="L78"/>
  <c r="L80"/>
  <c r="L81"/>
  <c r="L82"/>
  <c r="L72"/>
  <c r="K84" l="1"/>
  <c r="J84"/>
  <c r="C125"/>
  <c r="D125"/>
  <c r="E125"/>
  <c r="F125"/>
  <c r="G125"/>
  <c r="H125"/>
  <c r="I125"/>
  <c r="L125"/>
  <c r="M125"/>
  <c r="C121"/>
  <c r="D121"/>
  <c r="E121"/>
  <c r="G121"/>
  <c r="H121"/>
  <c r="I121"/>
  <c r="L121"/>
  <c r="M121"/>
  <c r="C117"/>
  <c r="D117"/>
  <c r="E117"/>
  <c r="F117"/>
  <c r="G117"/>
  <c r="H117"/>
  <c r="I117"/>
  <c r="L117"/>
  <c r="M117"/>
  <c r="E111"/>
  <c r="F111"/>
  <c r="G111"/>
  <c r="H111"/>
  <c r="I111"/>
  <c r="L111"/>
  <c r="L112" s="1"/>
  <c r="M111"/>
  <c r="C107"/>
  <c r="C112" s="1"/>
  <c r="D107"/>
  <c r="E107"/>
  <c r="G107"/>
  <c r="H107"/>
  <c r="I107"/>
  <c r="L107"/>
  <c r="M107"/>
  <c r="C103"/>
  <c r="D103"/>
  <c r="E103"/>
  <c r="F103"/>
  <c r="G103"/>
  <c r="H103"/>
  <c r="I103"/>
  <c r="L103"/>
  <c r="M103"/>
  <c r="C97"/>
  <c r="D97"/>
  <c r="E97"/>
  <c r="F97"/>
  <c r="G97"/>
  <c r="H97"/>
  <c r="I97"/>
  <c r="L97"/>
  <c r="M97"/>
  <c r="C93"/>
  <c r="D93"/>
  <c r="E93"/>
  <c r="F93"/>
  <c r="G93"/>
  <c r="H93"/>
  <c r="I93"/>
  <c r="L93"/>
  <c r="M93"/>
  <c r="C89"/>
  <c r="D89"/>
  <c r="E89"/>
  <c r="F89"/>
  <c r="G89"/>
  <c r="H89"/>
  <c r="I89"/>
  <c r="L89"/>
  <c r="M89"/>
  <c r="C83"/>
  <c r="D83"/>
  <c r="E83"/>
  <c r="F83"/>
  <c r="G83"/>
  <c r="H83"/>
  <c r="I83"/>
  <c r="M83"/>
  <c r="C79"/>
  <c r="D79"/>
  <c r="E79"/>
  <c r="F79"/>
  <c r="G79"/>
  <c r="H79"/>
  <c r="I79"/>
  <c r="M79"/>
  <c r="C75"/>
  <c r="D75"/>
  <c r="E75"/>
  <c r="F75"/>
  <c r="G75"/>
  <c r="H75"/>
  <c r="I75"/>
  <c r="M127"/>
  <c r="F126" l="1"/>
  <c r="F112"/>
  <c r="E126"/>
  <c r="E112"/>
  <c r="D126"/>
  <c r="G84"/>
  <c r="I84"/>
  <c r="H84"/>
  <c r="L79"/>
  <c r="L75"/>
  <c r="D112"/>
  <c r="H11" i="1"/>
  <c r="H12"/>
  <c r="D162" l="1"/>
  <c r="E162"/>
  <c r="F162"/>
  <c r="G162"/>
  <c r="H162"/>
  <c r="C162"/>
  <c r="D177" l="1"/>
  <c r="E177"/>
  <c r="H177"/>
  <c r="C177"/>
  <c r="D169"/>
  <c r="E169"/>
  <c r="H169"/>
  <c r="D158"/>
  <c r="E158"/>
  <c r="F158"/>
  <c r="G158"/>
  <c r="H158"/>
  <c r="D154"/>
  <c r="E154"/>
  <c r="H154"/>
  <c r="C154"/>
  <c r="C148"/>
  <c r="D103"/>
  <c r="E103"/>
  <c r="G103"/>
  <c r="H103"/>
  <c r="D82"/>
  <c r="E82"/>
  <c r="F82"/>
  <c r="G82"/>
  <c r="H82"/>
  <c r="D75"/>
  <c r="G75"/>
  <c r="H75"/>
  <c r="D67"/>
  <c r="E67"/>
  <c r="G67"/>
  <c r="H67"/>
  <c r="D49"/>
  <c r="E49"/>
  <c r="G49"/>
  <c r="H49"/>
  <c r="C49"/>
  <c r="E32"/>
  <c r="H32"/>
  <c r="B125" i="8" l="1"/>
  <c r="B121"/>
  <c r="B117"/>
  <c r="M113"/>
  <c r="L113"/>
  <c r="F113"/>
  <c r="E113"/>
  <c r="D113"/>
  <c r="C113"/>
  <c r="B113"/>
  <c r="B111"/>
  <c r="B107"/>
  <c r="B103"/>
  <c r="M99"/>
  <c r="L99"/>
  <c r="F99"/>
  <c r="E99"/>
  <c r="D99"/>
  <c r="C99"/>
  <c r="B99"/>
  <c r="B97"/>
  <c r="B93"/>
  <c r="F98"/>
  <c r="F130" s="1"/>
  <c r="B89"/>
  <c r="M85"/>
  <c r="L85"/>
  <c r="F85"/>
  <c r="E85"/>
  <c r="D85"/>
  <c r="C85"/>
  <c r="B85"/>
  <c r="B83"/>
  <c r="L83" s="1"/>
  <c r="B79"/>
  <c r="C84"/>
  <c r="B75"/>
  <c r="C58"/>
  <c r="D58"/>
  <c r="E58"/>
  <c r="F58"/>
  <c r="G58"/>
  <c r="H58"/>
  <c r="I58"/>
  <c r="J58"/>
  <c r="B58"/>
  <c r="C54"/>
  <c r="D54"/>
  <c r="E54"/>
  <c r="F54"/>
  <c r="G54"/>
  <c r="H54"/>
  <c r="I54"/>
  <c r="J54"/>
  <c r="B54"/>
  <c r="C50"/>
  <c r="D50"/>
  <c r="E50"/>
  <c r="F50"/>
  <c r="G50"/>
  <c r="H50"/>
  <c r="I50"/>
  <c r="J50"/>
  <c r="B50"/>
  <c r="C44"/>
  <c r="D44"/>
  <c r="E44"/>
  <c r="F44"/>
  <c r="G44"/>
  <c r="H44"/>
  <c r="I44"/>
  <c r="J44"/>
  <c r="B44"/>
  <c r="C40"/>
  <c r="D40"/>
  <c r="E40"/>
  <c r="F40"/>
  <c r="G40"/>
  <c r="H40"/>
  <c r="I40"/>
  <c r="J40"/>
  <c r="B40"/>
  <c r="C36"/>
  <c r="D36"/>
  <c r="E36"/>
  <c r="F36"/>
  <c r="G36"/>
  <c r="H36"/>
  <c r="I36"/>
  <c r="J36"/>
  <c r="B36"/>
  <c r="C30"/>
  <c r="D30"/>
  <c r="E30"/>
  <c r="F30"/>
  <c r="G30"/>
  <c r="H30"/>
  <c r="I30"/>
  <c r="J30"/>
  <c r="B30"/>
  <c r="C26"/>
  <c r="D26"/>
  <c r="E26"/>
  <c r="F26"/>
  <c r="G26"/>
  <c r="H26"/>
  <c r="I26"/>
  <c r="J26"/>
  <c r="B26"/>
  <c r="C22"/>
  <c r="D22"/>
  <c r="E22"/>
  <c r="F22"/>
  <c r="G22"/>
  <c r="H22"/>
  <c r="I22"/>
  <c r="J22"/>
  <c r="B22"/>
  <c r="C16"/>
  <c r="D16"/>
  <c r="E16"/>
  <c r="F16"/>
  <c r="G16"/>
  <c r="H16"/>
  <c r="I16"/>
  <c r="J16"/>
  <c r="B16"/>
  <c r="C12"/>
  <c r="D12"/>
  <c r="E12"/>
  <c r="F12"/>
  <c r="G12"/>
  <c r="H12"/>
  <c r="I12"/>
  <c r="J12"/>
  <c r="B12"/>
  <c r="C8"/>
  <c r="D8"/>
  <c r="E8"/>
  <c r="F8"/>
  <c r="G8"/>
  <c r="H8"/>
  <c r="I8"/>
  <c r="J8"/>
  <c r="B8"/>
  <c r="C46"/>
  <c r="D46"/>
  <c r="E46"/>
  <c r="F46"/>
  <c r="G46"/>
  <c r="H46"/>
  <c r="I46"/>
  <c r="B46"/>
  <c r="C32"/>
  <c r="D32"/>
  <c r="E32"/>
  <c r="F32"/>
  <c r="G32"/>
  <c r="H32"/>
  <c r="I32"/>
  <c r="B32"/>
  <c r="C18"/>
  <c r="D18"/>
  <c r="E18"/>
  <c r="F18"/>
  <c r="G18"/>
  <c r="H18"/>
  <c r="I18"/>
  <c r="B18"/>
  <c r="C4"/>
  <c r="D4"/>
  <c r="E4"/>
  <c r="F4"/>
  <c r="G4"/>
  <c r="H4"/>
  <c r="I4"/>
  <c r="B4"/>
  <c r="J3"/>
  <c r="J32" s="1"/>
  <c r="B126" l="1"/>
  <c r="B98"/>
  <c r="I45"/>
  <c r="E45"/>
  <c r="L84"/>
  <c r="J31"/>
  <c r="F31"/>
  <c r="B84"/>
  <c r="J17"/>
  <c r="F17"/>
  <c r="I31"/>
  <c r="E31"/>
  <c r="H45"/>
  <c r="D45"/>
  <c r="D84"/>
  <c r="F84"/>
  <c r="B59"/>
  <c r="H31"/>
  <c r="D31"/>
  <c r="B45"/>
  <c r="G45"/>
  <c r="C45"/>
  <c r="E98"/>
  <c r="E130" s="1"/>
  <c r="B31"/>
  <c r="G31"/>
  <c r="C31"/>
  <c r="J45"/>
  <c r="F45"/>
  <c r="E84"/>
  <c r="C98"/>
  <c r="C130" s="1"/>
  <c r="L98"/>
  <c r="D98"/>
  <c r="D130" s="1"/>
  <c r="F59"/>
  <c r="B17"/>
  <c r="G17"/>
  <c r="C17"/>
  <c r="B112"/>
  <c r="I59"/>
  <c r="D59"/>
  <c r="G59"/>
  <c r="C59"/>
  <c r="I17"/>
  <c r="E17"/>
  <c r="E59"/>
  <c r="H59"/>
  <c r="H17"/>
  <c r="D17"/>
  <c r="J46"/>
  <c r="J4"/>
  <c r="J18"/>
  <c r="C103" i="1"/>
  <c r="L127" i="8" l="1"/>
  <c r="J59"/>
  <c r="J4" i="4" l="1"/>
  <c r="J2"/>
  <c r="J1"/>
  <c r="I86" i="6" l="1"/>
  <c r="I85"/>
  <c r="I82"/>
  <c r="Q75"/>
  <c r="Q17"/>
  <c r="I33" i="3"/>
  <c r="O20" i="2"/>
  <c r="O17"/>
  <c r="O16"/>
  <c r="O15"/>
  <c r="O14"/>
  <c r="O13"/>
  <c r="O11"/>
  <c r="O10"/>
  <c r="O9"/>
  <c r="O8"/>
  <c r="L13"/>
  <c r="L12"/>
  <c r="L11"/>
  <c r="L10"/>
  <c r="L9"/>
  <c r="M27"/>
  <c r="J5" l="1"/>
  <c r="N66"/>
  <c r="N64"/>
  <c r="M25"/>
  <c r="J4"/>
  <c r="M26"/>
  <c r="N65"/>
  <c r="J3"/>
  <c r="D11"/>
  <c r="I41" i="6"/>
  <c r="I39"/>
  <c r="I33"/>
  <c r="I28"/>
  <c r="I11"/>
  <c r="I8"/>
  <c r="I85" i="5"/>
  <c r="I64"/>
  <c r="I45"/>
  <c r="I26"/>
  <c r="E4"/>
  <c r="I38" i="4"/>
  <c r="I36"/>
  <c r="I28"/>
  <c r="I25"/>
  <c r="I22"/>
  <c r="I20"/>
  <c r="I14"/>
  <c r="I10"/>
  <c r="D4"/>
  <c r="I95" i="3"/>
  <c r="I96" s="1"/>
  <c r="I73"/>
  <c r="I53"/>
  <c r="D11"/>
  <c r="K4"/>
  <c r="N3"/>
  <c r="K3"/>
  <c r="N2"/>
  <c r="N5" s="1"/>
  <c r="K2"/>
  <c r="K5" s="1"/>
  <c r="I76" i="2"/>
  <c r="I77" s="1"/>
  <c r="I52"/>
  <c r="I46"/>
  <c r="I40"/>
  <c r="I35"/>
  <c r="I31"/>
  <c r="I26"/>
  <c r="I22"/>
  <c r="I18"/>
  <c r="I42" i="6" l="1"/>
  <c r="N67" i="2"/>
  <c r="I40" i="4"/>
  <c r="I41" s="1"/>
  <c r="L61" i="2"/>
  <c r="L63" s="1"/>
  <c r="J6"/>
  <c r="I86" i="5"/>
  <c r="J87" s="1"/>
  <c r="G7" i="1" l="1"/>
  <c r="F7"/>
  <c r="H5"/>
  <c r="H6"/>
  <c r="H4"/>
  <c r="H7" l="1"/>
  <c r="D32" l="1"/>
  <c r="D39"/>
  <c r="D50" s="1"/>
  <c r="E39"/>
  <c r="H39"/>
  <c r="H50" s="1"/>
  <c r="D187"/>
  <c r="E187"/>
  <c r="F187"/>
  <c r="G187"/>
  <c r="H187"/>
  <c r="C187"/>
  <c r="E182"/>
  <c r="D182"/>
  <c r="C182"/>
  <c r="C169"/>
  <c r="C158"/>
  <c r="C82"/>
  <c r="C75"/>
  <c r="C67"/>
  <c r="C39"/>
  <c r="C50" s="1"/>
  <c r="C32"/>
  <c r="F48"/>
  <c r="F47"/>
  <c r="F46"/>
  <c r="F45"/>
  <c r="F44"/>
  <c r="F43"/>
  <c r="F42"/>
  <c r="F41"/>
  <c r="E50" l="1"/>
  <c r="E188"/>
  <c r="F49"/>
  <c r="H188"/>
  <c r="C188"/>
  <c r="D188"/>
  <c r="G180"/>
  <c r="F180"/>
  <c r="G179"/>
  <c r="F179"/>
  <c r="G175"/>
  <c r="F175"/>
  <c r="G174"/>
  <c r="F174"/>
  <c r="G173"/>
  <c r="F173"/>
  <c r="G172"/>
  <c r="F172"/>
  <c r="G171"/>
  <c r="F171"/>
  <c r="G168"/>
  <c r="F168"/>
  <c r="G166"/>
  <c r="F166"/>
  <c r="G165"/>
  <c r="G169" s="1"/>
  <c r="F165"/>
  <c r="G164"/>
  <c r="F164"/>
  <c r="G153"/>
  <c r="F153"/>
  <c r="G152"/>
  <c r="F152"/>
  <c r="F154" s="1"/>
  <c r="G150"/>
  <c r="F150"/>
  <c r="G140"/>
  <c r="F140"/>
  <c r="G139"/>
  <c r="F139"/>
  <c r="G137"/>
  <c r="F137"/>
  <c r="G135"/>
  <c r="F135"/>
  <c r="G134"/>
  <c r="F134"/>
  <c r="G133"/>
  <c r="F133"/>
  <c r="G132"/>
  <c r="F132"/>
  <c r="G131"/>
  <c r="F131"/>
  <c r="G130"/>
  <c r="F130"/>
  <c r="G129"/>
  <c r="F129"/>
  <c r="G128"/>
  <c r="F128"/>
  <c r="G127"/>
  <c r="F127"/>
  <c r="G126"/>
  <c r="F126"/>
  <c r="G125"/>
  <c r="F125"/>
  <c r="G124"/>
  <c r="F124"/>
  <c r="G123"/>
  <c r="F123"/>
  <c r="G122"/>
  <c r="F122"/>
  <c r="G121"/>
  <c r="F121"/>
  <c r="G120"/>
  <c r="F120"/>
  <c r="G119"/>
  <c r="F119"/>
  <c r="G117"/>
  <c r="F117"/>
  <c r="G116"/>
  <c r="F116"/>
  <c r="G115"/>
  <c r="F115"/>
  <c r="G114"/>
  <c r="F114"/>
  <c r="G113"/>
  <c r="F113"/>
  <c r="G112"/>
  <c r="F112"/>
  <c r="G111"/>
  <c r="F111"/>
  <c r="G110"/>
  <c r="F110"/>
  <c r="G109"/>
  <c r="F109"/>
  <c r="G108"/>
  <c r="F108"/>
  <c r="G107"/>
  <c r="F107"/>
  <c r="G106"/>
  <c r="F106"/>
  <c r="G105"/>
  <c r="F105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72"/>
  <c r="F71"/>
  <c r="F70"/>
  <c r="F69"/>
  <c r="F66"/>
  <c r="F64"/>
  <c r="F63"/>
  <c r="F62"/>
  <c r="F61"/>
  <c r="F60"/>
  <c r="F59"/>
  <c r="F58"/>
  <c r="F57"/>
  <c r="F56"/>
  <c r="F55"/>
  <c r="F54"/>
  <c r="F53"/>
  <c r="F52"/>
  <c r="G38"/>
  <c r="F38"/>
  <c r="G37"/>
  <c r="F37"/>
  <c r="G36"/>
  <c r="F36"/>
  <c r="G35"/>
  <c r="F35"/>
  <c r="G34"/>
  <c r="F34"/>
  <c r="G31"/>
  <c r="F31"/>
  <c r="G29"/>
  <c r="F29"/>
  <c r="G26"/>
  <c r="F26"/>
  <c r="G25"/>
  <c r="F25"/>
  <c r="G24"/>
  <c r="F24"/>
  <c r="G23"/>
  <c r="F23"/>
  <c r="G22"/>
  <c r="F22"/>
  <c r="G21"/>
  <c r="F21"/>
  <c r="G20"/>
  <c r="F20"/>
  <c r="G19"/>
  <c r="F19"/>
  <c r="G18"/>
  <c r="F18"/>
  <c r="C13"/>
  <c r="F32" l="1"/>
  <c r="F39"/>
  <c r="G32"/>
  <c r="G39"/>
  <c r="G50" s="1"/>
  <c r="F177"/>
  <c r="G177"/>
  <c r="F103"/>
  <c r="G154"/>
  <c r="F67"/>
  <c r="F169"/>
  <c r="F182"/>
  <c r="G182"/>
  <c r="F188" l="1"/>
  <c r="G188"/>
  <c r="F50"/>
  <c r="A2"/>
  <c r="F12" i="9"/>
</calcChain>
</file>

<file path=xl/sharedStrings.xml><?xml version="1.0" encoding="utf-8"?>
<sst xmlns="http://schemas.openxmlformats.org/spreadsheetml/2006/main" count="1819" uniqueCount="372">
  <si>
    <t xml:space="preserve">E     SAKTE        </t>
  </si>
  <si>
    <t>Viti   2018</t>
  </si>
  <si>
    <t>Te ardhura planifikura 2017</t>
  </si>
  <si>
    <t xml:space="preserve">Grant  V.2017 :                                    </t>
  </si>
  <si>
    <t xml:space="preserve"> Arsimi parashkolor &amp; QKF</t>
  </si>
  <si>
    <t xml:space="preserve">Arsimi I mesem </t>
  </si>
  <si>
    <t>Konvikti</t>
  </si>
  <si>
    <t>Sherbimi zjarrfikes</t>
  </si>
  <si>
    <t>Ujitja dhe Kullimi</t>
  </si>
  <si>
    <t>Sherbimi pyjor</t>
  </si>
  <si>
    <t>Ndermarrja e rrugeve</t>
  </si>
  <si>
    <t>Shuma :</t>
  </si>
  <si>
    <t>Pershkrimi</t>
  </si>
  <si>
    <t>602-609 Viti  2018</t>
  </si>
  <si>
    <t>grant</t>
  </si>
  <si>
    <t>ardhur</t>
  </si>
  <si>
    <t>09120</t>
  </si>
  <si>
    <t>Arsimi 9 vjecar</t>
  </si>
  <si>
    <t>Ene Guzhine</t>
  </si>
  <si>
    <t>MM Objekti Ndertimor Lyrje</t>
  </si>
  <si>
    <t>Materiale Pastrimi</t>
  </si>
  <si>
    <t>Pako per vitin e ri per nxenesit</t>
  </si>
  <si>
    <t>Qera per Ambjente per mesimdhenie</t>
  </si>
  <si>
    <t>Sherbim per Ngrohje gatim (Gaz)</t>
  </si>
  <si>
    <t>Ushqime</t>
  </si>
  <si>
    <t>Kuote konvikti</t>
  </si>
  <si>
    <t>energji</t>
  </si>
  <si>
    <t>Detyrime te vitit 2016</t>
  </si>
  <si>
    <t xml:space="preserve">uje </t>
  </si>
  <si>
    <t>Nafte</t>
  </si>
  <si>
    <t>Shuma Arsimi   9-vjeçar</t>
  </si>
  <si>
    <t>09230</t>
  </si>
  <si>
    <t>Arsimi mesem</t>
  </si>
  <si>
    <t>Karburant   vaj</t>
  </si>
  <si>
    <t>Energji</t>
  </si>
  <si>
    <t>010910</t>
  </si>
  <si>
    <t>Telefon</t>
  </si>
  <si>
    <t xml:space="preserve">Karburant </t>
  </si>
  <si>
    <t>Pjese kembimi</t>
  </si>
  <si>
    <t xml:space="preserve">Paisje zjarrfiksje </t>
  </si>
  <si>
    <t>Uji</t>
  </si>
  <si>
    <t>Dru zjarri</t>
  </si>
  <si>
    <t>Mjete pastrimi</t>
  </si>
  <si>
    <t>Kancelari,</t>
  </si>
  <si>
    <t>Dieta sherbimi</t>
  </si>
  <si>
    <t>Paisje elektrike hidraulike</t>
  </si>
  <si>
    <t>Riparim automjeti</t>
  </si>
  <si>
    <t>Shuma sherbimi zjarrfikes</t>
  </si>
  <si>
    <t>04240</t>
  </si>
  <si>
    <t>Ujitja dhe kullimi</t>
  </si>
  <si>
    <t xml:space="preserve">Mirembajtje kanale vaditese </t>
  </si>
  <si>
    <t>Karburant</t>
  </si>
  <si>
    <t xml:space="preserve">Mbikqyrje punimesh </t>
  </si>
  <si>
    <t xml:space="preserve">Kolaudim Punimesh </t>
  </si>
  <si>
    <t>Shuma ujitja dhe kullimi</t>
  </si>
  <si>
    <t>04260</t>
  </si>
  <si>
    <t>Administrimi I pyjeve</t>
  </si>
  <si>
    <t>Krburant</t>
  </si>
  <si>
    <t>Vajra</t>
  </si>
  <si>
    <t>Kancelari</t>
  </si>
  <si>
    <t>Blerje materialesh per pyjoren</t>
  </si>
  <si>
    <t>Paga pyje nga te ardhurat+brigada e druve</t>
  </si>
  <si>
    <t xml:space="preserve">Shuma Administrimi I pyjeve </t>
  </si>
  <si>
    <t xml:space="preserve">Konvikti </t>
  </si>
  <si>
    <t>Shpenzime Energjie</t>
  </si>
  <si>
    <t>Shpenzime Uji</t>
  </si>
  <si>
    <t>Sherbim per Ngrohje(Gaz)</t>
  </si>
  <si>
    <t xml:space="preserve">Blerje baze materjalesh  per konviktin </t>
  </si>
  <si>
    <t xml:space="preserve">Shuma Konvikti </t>
  </si>
  <si>
    <t>04520</t>
  </si>
  <si>
    <t>Pjese kembimi dhe Vajra</t>
  </si>
  <si>
    <t>Shpenz  per miremb.Sig.kolaud</t>
  </si>
  <si>
    <t xml:space="preserve">Hartim projekte </t>
  </si>
  <si>
    <t>Ndertim rruga Bater e Madhe</t>
  </si>
  <si>
    <t>Punime rrugore L e re Trot e Ndr</t>
  </si>
  <si>
    <t>Ndertim bazamente ura trot sheshe</t>
  </si>
  <si>
    <t>Ujesjelles Derjan</t>
  </si>
  <si>
    <t>Reabilitim sinjalistike (vertikale,horizontale)</t>
  </si>
  <si>
    <t>Ujesjelles  Komsi</t>
  </si>
  <si>
    <t>Blerje Blerje ndricues e shtylla</t>
  </si>
  <si>
    <t>Supervizim +Kolaudim</t>
  </si>
  <si>
    <t>Shuma Nd Rrugeve</t>
  </si>
  <si>
    <t>01110</t>
  </si>
  <si>
    <t>Aparati</t>
  </si>
  <si>
    <t>Medja lokale njoftime te ndryshme</t>
  </si>
  <si>
    <t>Riparim F/kopje,kompjuter e printer</t>
  </si>
  <si>
    <t>Sherbime Telefonike(Internet)</t>
  </si>
  <si>
    <t>Shpenzime per pritje perciellje</t>
  </si>
  <si>
    <t>Shpenzime udhetimi(Dieta)</t>
  </si>
  <si>
    <t>Shperblim Keshilli+Kryetare Fshatrash</t>
  </si>
  <si>
    <t>Vendime gjyqesore</t>
  </si>
  <si>
    <t>Shpenzime per te moshuarit(Kryq I kuq)</t>
  </si>
  <si>
    <t>Shpenzime per certifikata pronesie</t>
  </si>
  <si>
    <t>% e Qarkut</t>
  </si>
  <si>
    <t>Ndihme Financiare</t>
  </si>
  <si>
    <t>Bonuse  per strehim</t>
  </si>
  <si>
    <t xml:space="preserve">Kuota e shoqates se bashkive </t>
  </si>
  <si>
    <t>Blerje letra me vlere</t>
  </si>
  <si>
    <t>Sherbime publikimi</t>
  </si>
  <si>
    <t>Tarife    gjykate</t>
  </si>
  <si>
    <t xml:space="preserve">Blerje paisje kompjuterike </t>
  </si>
  <si>
    <t>Shpenzime per aktivitete te ndryshme</t>
  </si>
  <si>
    <t>Eksperte per konk nepunesi civil</t>
  </si>
  <si>
    <t>Gjelbr+ Ndric rrugor+rrug trot Burrel</t>
  </si>
  <si>
    <t>SHUMA  APARATI</t>
  </si>
  <si>
    <t>06260</t>
  </si>
  <si>
    <t>Sherbimet Bashkiake</t>
  </si>
  <si>
    <t>Mirmbajtje Varrezash</t>
  </si>
  <si>
    <t>Qent e rruges</t>
  </si>
  <si>
    <t>Pastrimi</t>
  </si>
  <si>
    <t>Shuma Sherbime Bashkiake</t>
  </si>
  <si>
    <t>06330</t>
  </si>
  <si>
    <t>Usjelles</t>
  </si>
  <si>
    <t>Ujesjellesi paga</t>
  </si>
  <si>
    <t>Shuma Ujesjellesi</t>
  </si>
  <si>
    <t>07220</t>
  </si>
  <si>
    <t>Çerdhet</t>
  </si>
  <si>
    <t>Blerje mat</t>
  </si>
  <si>
    <t xml:space="preserve">Shuma Cerdhet </t>
  </si>
  <si>
    <t>08250</t>
  </si>
  <si>
    <t xml:space="preserve">Kultura </t>
  </si>
  <si>
    <t>Udhetime e djeta</t>
  </si>
  <si>
    <t>Shpenz trasnp aktivitete</t>
  </si>
  <si>
    <t xml:space="preserve">Blerje libri </t>
  </si>
  <si>
    <t xml:space="preserve">Shuma Kultura </t>
  </si>
  <si>
    <t>Ndermarrja e sherbimeve</t>
  </si>
  <si>
    <t>Blerje baze materjale</t>
  </si>
  <si>
    <t>Shuma Nd Sherbimeve</t>
  </si>
  <si>
    <t>08140</t>
  </si>
  <si>
    <t>Sporti</t>
  </si>
  <si>
    <t xml:space="preserve"> </t>
  </si>
  <si>
    <t>Sporti(futbolli)</t>
  </si>
  <si>
    <t>Shumesportet</t>
  </si>
  <si>
    <t>Shuma Sporti</t>
  </si>
  <si>
    <t>Emergjenca  Civile</t>
  </si>
  <si>
    <t>04980</t>
  </si>
  <si>
    <t>Fond  Rezerve</t>
  </si>
  <si>
    <t>Fond Kontigjence</t>
  </si>
  <si>
    <t>Totali</t>
  </si>
  <si>
    <t>TOTALI</t>
  </si>
  <si>
    <t>Sherbime postare</t>
  </si>
  <si>
    <t>Siguracion + taksa per mjetet</t>
  </si>
  <si>
    <t>Tarife metorologjie + peshe matje</t>
  </si>
  <si>
    <t>Karta per personeli</t>
  </si>
  <si>
    <t>Shuma Ars.mesem + konvikt</t>
  </si>
  <si>
    <t>specifike</t>
  </si>
  <si>
    <t>Shuma Arsimi I MESEM</t>
  </si>
  <si>
    <t>600+601</t>
  </si>
  <si>
    <t>Sherbime</t>
  </si>
  <si>
    <t>SHUMA</t>
  </si>
  <si>
    <t>Specifike</t>
  </si>
  <si>
    <t>Paga</t>
  </si>
  <si>
    <t>Te Ardhura</t>
  </si>
  <si>
    <t>Arsimi 9-vjecar</t>
  </si>
  <si>
    <t>Shuma</t>
  </si>
  <si>
    <t>602+609</t>
  </si>
  <si>
    <t>230+231</t>
  </si>
  <si>
    <t>Bashkia Mat</t>
  </si>
  <si>
    <t>ND.Sherbimeve</t>
  </si>
  <si>
    <t>10910</t>
  </si>
  <si>
    <t xml:space="preserve">   Entiteti  </t>
  </si>
  <si>
    <t xml:space="preserve"> Ministria </t>
  </si>
  <si>
    <t xml:space="preserve">      Kod</t>
  </si>
  <si>
    <t xml:space="preserve">        Emer </t>
  </si>
  <si>
    <t>Kapitulli</t>
  </si>
  <si>
    <t>Programi</t>
  </si>
  <si>
    <t xml:space="preserve">Llogaria </t>
  </si>
  <si>
    <t>Kodi Deges</t>
  </si>
  <si>
    <t xml:space="preserve"> Debiti </t>
  </si>
  <si>
    <t>Emertimi</t>
  </si>
  <si>
    <t>I Qeverisjes</t>
  </si>
  <si>
    <t xml:space="preserve"> E Linjes</t>
  </si>
  <si>
    <t>Institucioni</t>
  </si>
  <si>
    <t xml:space="preserve">   Institucioni</t>
  </si>
  <si>
    <t>Ekonomike</t>
  </si>
  <si>
    <t>Thesarit</t>
  </si>
  <si>
    <t xml:space="preserve">Bashkia Mat </t>
  </si>
  <si>
    <t>01</t>
  </si>
  <si>
    <t xml:space="preserve">Sigurime </t>
  </si>
  <si>
    <t>Shpenzime operative</t>
  </si>
  <si>
    <t>Shuma Arsimi 9 vjecar&amp;QKF</t>
  </si>
  <si>
    <t xml:space="preserve">Shuma Arsimi mesem </t>
  </si>
  <si>
    <t>Shpenzime investime</t>
  </si>
  <si>
    <t>Shuma Ujitja dhe kullimi</t>
  </si>
  <si>
    <t>,04260</t>
  </si>
  <si>
    <t xml:space="preserve">shuma Administrimi I pyjeve </t>
  </si>
  <si>
    <t>Shuma konvikti</t>
  </si>
  <si>
    <t xml:space="preserve">Nd Sherb Bashkiake </t>
  </si>
  <si>
    <t>Shpenzimeoperative</t>
  </si>
  <si>
    <t>,08140</t>
  </si>
  <si>
    <t>,04980</t>
  </si>
  <si>
    <t>,10910</t>
  </si>
  <si>
    <t xml:space="preserve">Shuma </t>
  </si>
  <si>
    <t xml:space="preserve">           Shuma Totale</t>
  </si>
  <si>
    <t>P/ZYRES BUXHETIT</t>
  </si>
  <si>
    <t>KRYETAR BASHKIE</t>
  </si>
  <si>
    <t xml:space="preserve">  Valbona   BOJNI</t>
  </si>
  <si>
    <t>Nezir         RIZVANI</t>
  </si>
  <si>
    <t>Muaji</t>
  </si>
  <si>
    <t>Entiteti i</t>
  </si>
  <si>
    <t>Ministria e</t>
  </si>
  <si>
    <t xml:space="preserve">Kodi  I </t>
  </si>
  <si>
    <t xml:space="preserve"> Emertimi </t>
  </si>
  <si>
    <t>Klasa</t>
  </si>
  <si>
    <t>Qeverisjes</t>
  </si>
  <si>
    <t>Linjes</t>
  </si>
  <si>
    <t>Intitucioni</t>
  </si>
  <si>
    <t>01/01/2017</t>
  </si>
  <si>
    <t>Janar</t>
  </si>
  <si>
    <t>00</t>
  </si>
  <si>
    <t>Shpenzime Personeli</t>
  </si>
  <si>
    <t>01/02/2017</t>
  </si>
  <si>
    <t>Shkurt</t>
  </si>
  <si>
    <t>01/03/2017</t>
  </si>
  <si>
    <t>Mars</t>
  </si>
  <si>
    <t>TOTALI   3MUJORI I  I-re</t>
  </si>
  <si>
    <t>01/04/2017</t>
  </si>
  <si>
    <t>Prill</t>
  </si>
  <si>
    <t>01/05/2017</t>
  </si>
  <si>
    <t>Maj</t>
  </si>
  <si>
    <t>01/06/2017</t>
  </si>
  <si>
    <t>Qershor</t>
  </si>
  <si>
    <t>TOTALI   3MUJORI I II -te</t>
  </si>
  <si>
    <t>01/07/2017</t>
  </si>
  <si>
    <t>Korrik</t>
  </si>
  <si>
    <t>01/08/2017</t>
  </si>
  <si>
    <t>Gusht</t>
  </si>
  <si>
    <t>01/09/2017</t>
  </si>
  <si>
    <t>Shtator</t>
  </si>
  <si>
    <t>TOTALI   3MUJORI I III -te</t>
  </si>
  <si>
    <t>01/10/2017</t>
  </si>
  <si>
    <t>Tetor</t>
  </si>
  <si>
    <t>01/11/2017</t>
  </si>
  <si>
    <t>Nentor</t>
  </si>
  <si>
    <t>01/12/2017</t>
  </si>
  <si>
    <t>Dhjetor</t>
  </si>
  <si>
    <t>TOTALI   3MUJORI I IV -t</t>
  </si>
  <si>
    <t>TOTALI I+II+III+IV</t>
  </si>
  <si>
    <t xml:space="preserve">                  KRYETAR</t>
  </si>
  <si>
    <t xml:space="preserve">Formati Nr.2 : Detajimi I buxhetit 2017 per Institucionin  BASHKIA  MAT </t>
  </si>
  <si>
    <t>Te ardhura  te trasheguara 2016</t>
  </si>
  <si>
    <t>te ardhura te planifikuara 2017</t>
  </si>
  <si>
    <t>shuma</t>
  </si>
  <si>
    <t xml:space="preserve">         Emer  </t>
  </si>
  <si>
    <t xml:space="preserve">    Institucioni </t>
  </si>
  <si>
    <t xml:space="preserve"> Bashkia Mat  </t>
  </si>
  <si>
    <t xml:space="preserve"> Paga </t>
  </si>
  <si>
    <t xml:space="preserve"> Sigurime  </t>
  </si>
  <si>
    <t xml:space="preserve"> -   </t>
  </si>
  <si>
    <t xml:space="preserve"> Shpenzime operative </t>
  </si>
  <si>
    <t xml:space="preserve"> Shpenzime investime </t>
  </si>
  <si>
    <t>shuma ndermarrjeve te rrugve</t>
  </si>
  <si>
    <t xml:space="preserve"> transferte per qarkun </t>
  </si>
  <si>
    <t>shuma Aparati</t>
  </si>
  <si>
    <t>Shuma Nd/ Sherbimeve</t>
  </si>
  <si>
    <t>Shuma Arsimi</t>
  </si>
  <si>
    <t>Shuma cerdhet</t>
  </si>
  <si>
    <t>Shuma kultura</t>
  </si>
  <si>
    <t>05</t>
  </si>
  <si>
    <t xml:space="preserve"> (Ne leke) </t>
  </si>
  <si>
    <t xml:space="preserve">    Kod</t>
  </si>
  <si>
    <t xml:space="preserve">       Emer </t>
  </si>
  <si>
    <t xml:space="preserve">Emertimi i </t>
  </si>
  <si>
    <t xml:space="preserve">Burimi i  </t>
  </si>
  <si>
    <t>Kodi projek</t>
  </si>
  <si>
    <t>te ardhura</t>
  </si>
  <si>
    <t>Objektit</t>
  </si>
  <si>
    <t>Financimit</t>
  </si>
  <si>
    <t>Ene guzhine</t>
  </si>
  <si>
    <t xml:space="preserve">Grant </t>
  </si>
  <si>
    <t>Hidroizolim Shkolla</t>
  </si>
  <si>
    <t>Reabilitim nyje sanitare(gjalish)</t>
  </si>
  <si>
    <t>Blerje Baze materjale (konvikti)</t>
  </si>
  <si>
    <t xml:space="preserve">Harti Projektesh </t>
  </si>
  <si>
    <t xml:space="preserve">Reabiliti rruga mbetje urbane </t>
  </si>
  <si>
    <t>Pun rrug.L.E re Trot.Ndriçim</t>
  </si>
  <si>
    <t xml:space="preserve">bikq Punimesh Lagja e re </t>
  </si>
  <si>
    <t>Likujdim projek fasada FZHSH</t>
  </si>
  <si>
    <t>Kolaudim  punime vep.arti</t>
  </si>
  <si>
    <t>Mbikq.punime reabiliti sinjal.</t>
  </si>
  <si>
    <t>Kolaudim  punime reabilitim sinjal.</t>
  </si>
  <si>
    <t>Blerje Rimorkjator 25T</t>
  </si>
  <si>
    <t>Blerje mjet transporti per puntoret</t>
  </si>
  <si>
    <t xml:space="preserve">Blerje foristrade </t>
  </si>
  <si>
    <t>Hidroizoli bashk+njesi administrat</t>
  </si>
  <si>
    <t>Mbikq.punime reabiliti hidroizolim</t>
  </si>
  <si>
    <t>Kolaudim  punime reabilitimhidroizolim</t>
  </si>
  <si>
    <t>Gjel+ndric rrug+trot burrel</t>
  </si>
  <si>
    <t>Mbikq.pun.ndr.rrug+trot</t>
  </si>
  <si>
    <t>Kolaudim  pun.ndric.rrug+trot.</t>
  </si>
  <si>
    <t xml:space="preserve">Blerje kontenjere </t>
  </si>
  <si>
    <t>Shpronsim varrezash</t>
  </si>
  <si>
    <t>Blerje motorsharre+kositse bari</t>
  </si>
  <si>
    <t xml:space="preserve">Formati Nr.3 : Detajimi I Investimeve per 2018 Per Institucionin  BASHKIA  MAT </t>
  </si>
  <si>
    <t>Te  ardhura te planifikuara 2018</t>
  </si>
  <si>
    <t xml:space="preserve">Formati Nr.2 : Detajimi Ilimiti 2018 per Institucionin  BASHKIA  MAT </t>
  </si>
  <si>
    <t xml:space="preserve">Formati Nr.1 : Detajimi I buxhetit 2018 per Institucionin  BASHKIA  MAT </t>
  </si>
  <si>
    <t xml:space="preserve">Formati Nr.1 : Detajimi I limitit 2018 per Institucionin  BASHKIA  MAT </t>
  </si>
  <si>
    <t>Ujesjelles Komsi</t>
  </si>
  <si>
    <t>Blerje ndricues e shtylla</t>
  </si>
  <si>
    <t>Ndertim rruga baterre madhe</t>
  </si>
  <si>
    <t>Ndertim bazamente ura ne Nj.Adm.</t>
  </si>
  <si>
    <t>Riparime rrugore ne Nj.Adm.</t>
  </si>
  <si>
    <t>Shuma ndermarrje  e rrugve</t>
  </si>
  <si>
    <t xml:space="preserve">Shuma ndermarrje e Sherbimeve </t>
  </si>
  <si>
    <t>Mbrojtja nga zjarri</t>
  </si>
  <si>
    <t>Rruget</t>
  </si>
  <si>
    <t>Ujita dhe kullimi</t>
  </si>
  <si>
    <t>Arsimi I mesem</t>
  </si>
  <si>
    <t>Administ.I pyjeve</t>
  </si>
  <si>
    <t>30%</t>
  </si>
  <si>
    <t>totali</t>
  </si>
  <si>
    <t>25%</t>
  </si>
  <si>
    <t>23%</t>
  </si>
  <si>
    <t>22%</t>
  </si>
  <si>
    <t>Shuma janar</t>
  </si>
  <si>
    <t>Shuma shkurt</t>
  </si>
  <si>
    <t>Shuma  Mars</t>
  </si>
  <si>
    <t>Shuma prill</t>
  </si>
  <si>
    <t>Shuma Maj</t>
  </si>
  <si>
    <t>Shuma Qershor</t>
  </si>
  <si>
    <t>Shuma korrik</t>
  </si>
  <si>
    <t>Shuma gusht</t>
  </si>
  <si>
    <t>Shuma shtator</t>
  </si>
  <si>
    <t>Shuma Tetor</t>
  </si>
  <si>
    <t>Shuma Nentor</t>
  </si>
  <si>
    <t>Shuma dhjetor</t>
  </si>
  <si>
    <t>Institucio+A2:K50ni</t>
  </si>
  <si>
    <t>Çerdhe</t>
  </si>
  <si>
    <t>Kulture</t>
  </si>
  <si>
    <t>Nd.e sherb.</t>
  </si>
  <si>
    <t>Shpenzime qera kost.pop.</t>
  </si>
  <si>
    <t>Shpenz. Per komp. vlere pulla sipas proces-verbalit</t>
  </si>
  <si>
    <t>Detyrime v.2017</t>
  </si>
  <si>
    <t>Media  lokale det.2017</t>
  </si>
  <si>
    <t>Mirmbajtje Varrezash det.2017</t>
  </si>
  <si>
    <t>Detyrime te vitit 2017 lyerje</t>
  </si>
  <si>
    <t>Detyrime te vitit 2017  ushqime</t>
  </si>
  <si>
    <t>Uniforma-Polici+nd.Bashk.dety.2017</t>
  </si>
  <si>
    <t>Hartim plan rilevimi</t>
  </si>
  <si>
    <t>Blerje libri detyrim v.2017</t>
  </si>
  <si>
    <t>Lyerje detyrime 2017</t>
  </si>
  <si>
    <t>investime</t>
  </si>
  <si>
    <t>Karburant detyrime 2017</t>
  </si>
  <si>
    <t>Detyrime v.2017 internet</t>
  </si>
  <si>
    <t>Poster  Adeziv</t>
  </si>
  <si>
    <t>Uniforma-Polici+nd.Bashkiake etj</t>
  </si>
  <si>
    <t>Ujesjelles</t>
  </si>
  <si>
    <t>pastrimi</t>
  </si>
  <si>
    <t>sporti</t>
  </si>
  <si>
    <t>Uniforma  kundra zjarrit</t>
  </si>
  <si>
    <t>Vajra +graso+alkol frenash</t>
  </si>
  <si>
    <t>pajisje zyre</t>
  </si>
  <si>
    <t>Faqja e webit</t>
  </si>
  <si>
    <t>Shp.mujor 600+601</t>
  </si>
  <si>
    <t>institicioni</t>
  </si>
  <si>
    <t>diference nentor</t>
  </si>
  <si>
    <t>Kultura</t>
  </si>
  <si>
    <t>Agjecia e bujq.</t>
  </si>
  <si>
    <t>parashik ne buxhet</t>
  </si>
  <si>
    <t>Llogaritja sipas berdorose se fundit tetor 2017</t>
  </si>
  <si>
    <t>tek tot Agjeci</t>
  </si>
  <si>
    <t>Ujsjelles</t>
  </si>
  <si>
    <t>Mrembajtje softwere Z1N</t>
  </si>
  <si>
    <t>Zgare hekuri per dritare</t>
  </si>
  <si>
    <t>Blerje stabilizatori</t>
  </si>
  <si>
    <t>Mirembajtje vepra Arti</t>
  </si>
  <si>
    <t>I nvestim Treg. I Hapur</t>
  </si>
  <si>
    <t>Bashkefinancim me F.ZH.SH</t>
  </si>
  <si>
    <t>Rikonstruksion rruge+trotuare</t>
  </si>
  <si>
    <t>Blerje baze materiale per mirmbajtje rruge</t>
  </si>
  <si>
    <t>Sherbim eskavatori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</si>
</sst>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0"/>
      <name val="Arial"/>
      <family val="2"/>
    </font>
    <font>
      <sz val="11"/>
      <name val="Arial"/>
      <family val="2"/>
    </font>
    <font>
      <b/>
      <sz val="10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2" fillId="0" borderId="0"/>
    <xf numFmtId="0" fontId="1" fillId="0" borderId="0"/>
  </cellStyleXfs>
  <cellXfs count="327">
    <xf numFmtId="0" fontId="0" fillId="0" borderId="0" xfId="0"/>
    <xf numFmtId="0" fontId="0" fillId="2" borderId="0" xfId="0" applyFill="1"/>
    <xf numFmtId="0" fontId="3" fillId="0" borderId="1" xfId="0" applyFont="1" applyBorder="1"/>
    <xf numFmtId="0" fontId="2" fillId="0" borderId="2" xfId="0" applyFont="1" applyBorder="1"/>
    <xf numFmtId="3" fontId="0" fillId="3" borderId="1" xfId="0" applyNumberFormat="1" applyFill="1" applyBorder="1"/>
    <xf numFmtId="0" fontId="3" fillId="0" borderId="3" xfId="0" applyFont="1" applyBorder="1"/>
    <xf numFmtId="0" fontId="2" fillId="0" borderId="1" xfId="0" applyFont="1" applyBorder="1"/>
    <xf numFmtId="3" fontId="0" fillId="4" borderId="1" xfId="0" applyNumberFormat="1" applyFill="1" applyBorder="1"/>
    <xf numFmtId="3" fontId="0" fillId="0" borderId="1" xfId="0" applyNumberFormat="1" applyBorder="1"/>
    <xf numFmtId="3" fontId="4" fillId="0" borderId="1" xfId="0" applyNumberFormat="1" applyFont="1" applyBorder="1"/>
    <xf numFmtId="0" fontId="5" fillId="5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 wrapText="1"/>
    </xf>
    <xf numFmtId="0" fontId="6" fillId="5" borderId="3" xfId="0" applyFont="1" applyFill="1" applyBorder="1"/>
    <xf numFmtId="3" fontId="6" fillId="5" borderId="3" xfId="0" applyNumberFormat="1" applyFont="1" applyFill="1" applyBorder="1"/>
    <xf numFmtId="0" fontId="0" fillId="0" borderId="1" xfId="0" applyBorder="1"/>
    <xf numFmtId="0" fontId="6" fillId="5" borderId="1" xfId="0" applyFont="1" applyFill="1" applyBorder="1"/>
    <xf numFmtId="3" fontId="6" fillId="5" borderId="1" xfId="0" applyNumberFormat="1" applyFont="1" applyFill="1" applyBorder="1"/>
    <xf numFmtId="3" fontId="6" fillId="4" borderId="1" xfId="0" applyNumberFormat="1" applyFont="1" applyFill="1" applyBorder="1"/>
    <xf numFmtId="0" fontId="6" fillId="5" borderId="3" xfId="0" applyFont="1" applyFill="1" applyBorder="1" applyAlignment="1">
      <alignment horizontal="left" wrapText="1"/>
    </xf>
    <xf numFmtId="3" fontId="6" fillId="5" borderId="1" xfId="0" applyNumberFormat="1" applyFont="1" applyFill="1" applyBorder="1" applyAlignment="1">
      <alignment wrapText="1"/>
    </xf>
    <xf numFmtId="0" fontId="7" fillId="6" borderId="1" xfId="0" applyFont="1" applyFill="1" applyBorder="1"/>
    <xf numFmtId="3" fontId="6" fillId="6" borderId="1" xfId="0" applyNumberFormat="1" applyFont="1" applyFill="1" applyBorder="1"/>
    <xf numFmtId="3" fontId="10" fillId="5" borderId="1" xfId="0" applyNumberFormat="1" applyFont="1" applyFill="1" applyBorder="1"/>
    <xf numFmtId="0" fontId="10" fillId="5" borderId="1" xfId="0" applyFont="1" applyFill="1" applyBorder="1"/>
    <xf numFmtId="3" fontId="0" fillId="0" borderId="0" xfId="0" applyNumberFormat="1"/>
    <xf numFmtId="164" fontId="10" fillId="5" borderId="1" xfId="1" applyNumberFormat="1" applyFont="1" applyFill="1" applyBorder="1"/>
    <xf numFmtId="0" fontId="7" fillId="5" borderId="1" xfId="0" applyFont="1" applyFill="1" applyBorder="1"/>
    <xf numFmtId="0" fontId="0" fillId="7" borderId="1" xfId="0" applyFill="1" applyBorder="1"/>
    <xf numFmtId="0" fontId="8" fillId="5" borderId="3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left"/>
    </xf>
    <xf numFmtId="3" fontId="10" fillId="5" borderId="1" xfId="0" applyNumberFormat="1" applyFont="1" applyFill="1" applyBorder="1" applyAlignment="1"/>
    <xf numFmtId="3" fontId="10" fillId="5" borderId="1" xfId="0" applyNumberFormat="1" applyFont="1" applyFill="1" applyBorder="1" applyAlignment="1">
      <alignment wrapText="1"/>
    </xf>
    <xf numFmtId="164" fontId="10" fillId="5" borderId="1" xfId="0" applyNumberFormat="1" applyFont="1" applyFill="1" applyBorder="1"/>
    <xf numFmtId="0" fontId="6" fillId="4" borderId="1" xfId="0" applyFont="1" applyFill="1" applyBorder="1"/>
    <xf numFmtId="164" fontId="10" fillId="5" borderId="1" xfId="0" applyNumberFormat="1" applyFont="1" applyFill="1" applyBorder="1" applyAlignment="1"/>
    <xf numFmtId="0" fontId="2" fillId="8" borderId="1" xfId="0" applyFont="1" applyFill="1" applyBorder="1"/>
    <xf numFmtId="0" fontId="7" fillId="6" borderId="3" xfId="0" applyFont="1" applyFill="1" applyBorder="1" applyAlignment="1">
      <alignment horizontal="left"/>
    </xf>
    <xf numFmtId="49" fontId="2" fillId="0" borderId="1" xfId="0" applyNumberFormat="1" applyFont="1" applyBorder="1"/>
    <xf numFmtId="0" fontId="7" fillId="5" borderId="3" xfId="0" applyFont="1" applyFill="1" applyBorder="1" applyAlignment="1">
      <alignment horizontal="left"/>
    </xf>
    <xf numFmtId="3" fontId="9" fillId="5" borderId="1" xfId="0" applyNumberFormat="1" applyFont="1" applyFill="1" applyBorder="1" applyAlignment="1"/>
    <xf numFmtId="3" fontId="9" fillId="5" borderId="1" xfId="0" applyNumberFormat="1" applyFont="1" applyFill="1" applyBorder="1"/>
    <xf numFmtId="0" fontId="0" fillId="9" borderId="1" xfId="0" applyFill="1" applyBorder="1"/>
    <xf numFmtId="3" fontId="14" fillId="6" borderId="1" xfId="0" applyNumberFormat="1" applyFont="1" applyFill="1" applyBorder="1"/>
    <xf numFmtId="0" fontId="6" fillId="6" borderId="1" xfId="0" applyFont="1" applyFill="1" applyBorder="1"/>
    <xf numFmtId="0" fontId="7" fillId="10" borderId="1" xfId="0" applyFont="1" applyFill="1" applyBorder="1"/>
    <xf numFmtId="0" fontId="6" fillId="5" borderId="1" xfId="0" applyFont="1" applyFill="1" applyBorder="1" applyAlignment="1">
      <alignment horizontal="right"/>
    </xf>
    <xf numFmtId="3" fontId="6" fillId="5" borderId="1" xfId="0" applyNumberFormat="1" applyFont="1" applyFill="1" applyBorder="1" applyAlignment="1"/>
    <xf numFmtId="0" fontId="15" fillId="0" borderId="1" xfId="0" applyFont="1" applyBorder="1"/>
    <xf numFmtId="0" fontId="0" fillId="0" borderId="0" xfId="0" applyBorder="1" applyAlignment="1"/>
    <xf numFmtId="0" fontId="0" fillId="0" borderId="7" xfId="0" applyBorder="1" applyAlignment="1"/>
    <xf numFmtId="3" fontId="10" fillId="5" borderId="3" xfId="0" applyNumberFormat="1" applyFont="1" applyFill="1" applyBorder="1"/>
    <xf numFmtId="164" fontId="8" fillId="5" borderId="3" xfId="1" applyNumberFormat="1" applyFont="1" applyFill="1" applyBorder="1"/>
    <xf numFmtId="0" fontId="0" fillId="0" borderId="0" xfId="0" applyAlignment="1"/>
    <xf numFmtId="3" fontId="7" fillId="6" borderId="1" xfId="0" applyNumberFormat="1" applyFont="1" applyFill="1" applyBorder="1"/>
    <xf numFmtId="3" fontId="7" fillId="5" borderId="1" xfId="0" applyNumberFormat="1" applyFont="1" applyFill="1" applyBorder="1"/>
    <xf numFmtId="0" fontId="2" fillId="4" borderId="1" xfId="0" applyFont="1" applyFill="1" applyBorder="1"/>
    <xf numFmtId="0" fontId="7" fillId="4" borderId="1" xfId="0" applyFont="1" applyFill="1" applyBorder="1"/>
    <xf numFmtId="3" fontId="7" fillId="4" borderId="1" xfId="0" applyNumberFormat="1" applyFont="1" applyFill="1" applyBorder="1"/>
    <xf numFmtId="0" fontId="3" fillId="0" borderId="0" xfId="0" applyFont="1" applyBorder="1"/>
    <xf numFmtId="0" fontId="0" fillId="0" borderId="0" xfId="0" applyBorder="1"/>
    <xf numFmtId="3" fontId="6" fillId="5" borderId="3" xfId="0" applyNumberFormat="1" applyFont="1" applyFill="1" applyBorder="1" applyAlignment="1">
      <alignment horizontal="left" wrapText="1"/>
    </xf>
    <xf numFmtId="3" fontId="7" fillId="6" borderId="6" xfId="0" applyNumberFormat="1" applyFont="1" applyFill="1" applyBorder="1"/>
    <xf numFmtId="3" fontId="8" fillId="5" borderId="3" xfId="0" applyNumberFormat="1" applyFont="1" applyFill="1" applyBorder="1" applyAlignment="1">
      <alignment horizontal="left"/>
    </xf>
    <xf numFmtId="3" fontId="6" fillId="5" borderId="3" xfId="0" applyNumberFormat="1" applyFont="1" applyFill="1" applyBorder="1" applyAlignment="1">
      <alignment horizontal="left"/>
    </xf>
    <xf numFmtId="3" fontId="7" fillId="6" borderId="3" xfId="0" applyNumberFormat="1" applyFont="1" applyFill="1" applyBorder="1" applyAlignment="1">
      <alignment horizontal="left"/>
    </xf>
    <xf numFmtId="3" fontId="7" fillId="5" borderId="3" xfId="0" applyNumberFormat="1" applyFont="1" applyFill="1" applyBorder="1" applyAlignment="1">
      <alignment horizontal="left"/>
    </xf>
    <xf numFmtId="3" fontId="7" fillId="10" borderId="1" xfId="0" applyNumberFormat="1" applyFont="1" applyFill="1" applyBorder="1"/>
    <xf numFmtId="3" fontId="6" fillId="5" borderId="1" xfId="0" applyNumberFormat="1" applyFont="1" applyFill="1" applyBorder="1" applyAlignment="1">
      <alignment horizontal="right"/>
    </xf>
    <xf numFmtId="3" fontId="6" fillId="2" borderId="1" xfId="0" applyNumberFormat="1" applyFont="1" applyFill="1" applyBorder="1"/>
    <xf numFmtId="0" fontId="11" fillId="5" borderId="3" xfId="0" applyFont="1" applyFill="1" applyBorder="1" applyAlignment="1">
      <alignment horizontal="left"/>
    </xf>
    <xf numFmtId="0" fontId="2" fillId="11" borderId="1" xfId="0" applyFont="1" applyFill="1" applyBorder="1"/>
    <xf numFmtId="0" fontId="7" fillId="11" borderId="1" xfId="0" applyFont="1" applyFill="1" applyBorder="1"/>
    <xf numFmtId="3" fontId="7" fillId="11" borderId="1" xfId="0" applyNumberFormat="1" applyFont="1" applyFill="1" applyBorder="1"/>
    <xf numFmtId="3" fontId="9" fillId="11" borderId="1" xfId="0" applyNumberFormat="1" applyFont="1" applyFill="1" applyBorder="1" applyAlignment="1"/>
    <xf numFmtId="0" fontId="0" fillId="11" borderId="0" xfId="0" applyFill="1"/>
    <xf numFmtId="3" fontId="15" fillId="0" borderId="0" xfId="0" applyNumberFormat="1" applyFont="1"/>
    <xf numFmtId="3" fontId="7" fillId="6" borderId="7" xfId="0" applyNumberFormat="1" applyFont="1" applyFill="1" applyBorder="1" applyAlignment="1">
      <alignment horizontal="left"/>
    </xf>
    <xf numFmtId="0" fontId="2" fillId="0" borderId="0" xfId="0" applyFont="1"/>
    <xf numFmtId="9" fontId="0" fillId="0" borderId="0" xfId="0" applyNumberFormat="1"/>
    <xf numFmtId="3" fontId="0" fillId="4" borderId="0" xfId="0" applyNumberFormat="1" applyFill="1"/>
    <xf numFmtId="3" fontId="2" fillId="0" borderId="0" xfId="0" applyNumberFormat="1" applyFont="1"/>
    <xf numFmtId="3" fontId="3" fillId="0" borderId="1" xfId="0" applyNumberFormat="1" applyFont="1" applyBorder="1"/>
    <xf numFmtId="0" fontId="0" fillId="0" borderId="1" xfId="0" applyFont="1" applyBorder="1"/>
    <xf numFmtId="0" fontId="16" fillId="0" borderId="0" xfId="0" applyFont="1"/>
    <xf numFmtId="0" fontId="15" fillId="0" borderId="0" xfId="0" applyFont="1"/>
    <xf numFmtId="0" fontId="3" fillId="0" borderId="0" xfId="0" applyFont="1"/>
    <xf numFmtId="3" fontId="6" fillId="11" borderId="1" xfId="0" applyNumberFormat="1" applyFont="1" applyFill="1" applyBorder="1"/>
    <xf numFmtId="0" fontId="3" fillId="0" borderId="0" xfId="0" applyFont="1" applyAlignment="1">
      <alignment horizontal="center"/>
    </xf>
    <xf numFmtId="3" fontId="3" fillId="0" borderId="0" xfId="0" applyNumberFormat="1" applyFont="1"/>
    <xf numFmtId="3" fontId="0" fillId="0" borderId="0" xfId="0" applyNumberFormat="1" applyBorder="1" applyAlignment="1"/>
    <xf numFmtId="3" fontId="0" fillId="0" borderId="1" xfId="0" applyNumberFormat="1" applyBorder="1" applyAlignment="1"/>
    <xf numFmtId="3" fontId="2" fillId="0" borderId="1" xfId="0" applyNumberFormat="1" applyFont="1" applyBorder="1" applyAlignment="1"/>
    <xf numFmtId="0" fontId="16" fillId="0" borderId="1" xfId="0" applyFont="1" applyBorder="1"/>
    <xf numFmtId="9" fontId="3" fillId="0" borderId="0" xfId="0" applyNumberFormat="1" applyFont="1"/>
    <xf numFmtId="3" fontId="0" fillId="0" borderId="3" xfId="0" applyNumberFormat="1" applyBorder="1"/>
    <xf numFmtId="3" fontId="0" fillId="0" borderId="3" xfId="0" applyNumberFormat="1" applyBorder="1" applyAlignment="1"/>
    <xf numFmtId="0" fontId="2" fillId="0" borderId="9" xfId="0" applyFont="1" applyBorder="1" applyAlignment="1"/>
    <xf numFmtId="3" fontId="0" fillId="0" borderId="10" xfId="0" applyNumberFormat="1" applyBorder="1" applyAlignment="1"/>
    <xf numFmtId="3" fontId="0" fillId="0" borderId="9" xfId="0" applyNumberFormat="1" applyBorder="1"/>
    <xf numFmtId="0" fontId="4" fillId="0" borderId="0" xfId="0" applyFont="1"/>
    <xf numFmtId="3" fontId="14" fillId="10" borderId="1" xfId="0" applyNumberFormat="1" applyFont="1" applyFill="1" applyBorder="1"/>
    <xf numFmtId="0" fontId="0" fillId="0" borderId="11" xfId="0" applyBorder="1" applyAlignment="1"/>
    <xf numFmtId="0" fontId="0" fillId="0" borderId="12" xfId="0" applyBorder="1"/>
    <xf numFmtId="3" fontId="2" fillId="0" borderId="1" xfId="0" applyNumberFormat="1" applyFont="1" applyBorder="1"/>
    <xf numFmtId="3" fontId="15" fillId="0" borderId="1" xfId="0" applyNumberFormat="1" applyFont="1" applyBorder="1"/>
    <xf numFmtId="0" fontId="2" fillId="9" borderId="4" xfId="0" applyFont="1" applyFill="1" applyBorder="1" applyAlignment="1">
      <alignment horizontal="center"/>
    </xf>
    <xf numFmtId="0" fontId="2" fillId="9" borderId="14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1" xfId="0" quotePrefix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49" fontId="15" fillId="0" borderId="13" xfId="0" applyNumberFormat="1" applyFont="1" applyBorder="1" applyAlignment="1">
      <alignment horizontal="center"/>
    </xf>
    <xf numFmtId="3" fontId="15" fillId="5" borderId="1" xfId="0" applyNumberFormat="1" applyFont="1" applyFill="1" applyBorder="1" applyAlignment="1">
      <alignment horizontal="center"/>
    </xf>
    <xf numFmtId="0" fontId="2" fillId="0" borderId="8" xfId="0" applyFont="1" applyBorder="1"/>
    <xf numFmtId="0" fontId="2" fillId="0" borderId="18" xfId="0" applyFont="1" applyBorder="1"/>
    <xf numFmtId="0" fontId="2" fillId="0" borderId="19" xfId="0" applyFont="1" applyBorder="1"/>
    <xf numFmtId="0" fontId="18" fillId="0" borderId="0" xfId="0" applyFont="1"/>
    <xf numFmtId="164" fontId="18" fillId="0" borderId="0" xfId="1" applyNumberFormat="1" applyFont="1"/>
    <xf numFmtId="164" fontId="0" fillId="0" borderId="0" xfId="1" applyNumberFormat="1" applyFont="1"/>
    <xf numFmtId="164" fontId="3" fillId="0" borderId="0" xfId="1" applyNumberFormat="1" applyFont="1" applyBorder="1"/>
    <xf numFmtId="3" fontId="3" fillId="0" borderId="0" xfId="0" applyNumberFormat="1" applyFont="1" applyBorder="1"/>
    <xf numFmtId="0" fontId="2" fillId="9" borderId="4" xfId="0" applyFont="1" applyFill="1" applyBorder="1"/>
    <xf numFmtId="0" fontId="2" fillId="9" borderId="20" xfId="0" applyFont="1" applyFill="1" applyBorder="1"/>
    <xf numFmtId="0" fontId="0" fillId="9" borderId="4" xfId="0" applyFont="1" applyFill="1" applyBorder="1"/>
    <xf numFmtId="164" fontId="16" fillId="9" borderId="21" xfId="1" applyNumberFormat="1" applyFont="1" applyFill="1" applyBorder="1"/>
    <xf numFmtId="0" fontId="16" fillId="9" borderId="4" xfId="0" applyFont="1" applyFill="1" applyBorder="1"/>
    <xf numFmtId="0" fontId="2" fillId="9" borderId="14" xfId="0" applyFont="1" applyFill="1" applyBorder="1"/>
    <xf numFmtId="0" fontId="2" fillId="9" borderId="22" xfId="0" applyFont="1" applyFill="1" applyBorder="1"/>
    <xf numFmtId="0" fontId="0" fillId="9" borderId="14" xfId="0" applyFont="1" applyFill="1" applyBorder="1"/>
    <xf numFmtId="164" fontId="0" fillId="9" borderId="23" xfId="1" applyNumberFormat="1" applyFont="1" applyFill="1" applyBorder="1"/>
    <xf numFmtId="49" fontId="0" fillId="0" borderId="1" xfId="0" applyNumberForma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164" fontId="0" fillId="5" borderId="3" xfId="1" applyNumberFormat="1" applyFont="1" applyFill="1" applyBorder="1" applyAlignment="1">
      <alignment horizontal="center"/>
    </xf>
    <xf numFmtId="0" fontId="0" fillId="0" borderId="3" xfId="0" applyBorder="1"/>
    <xf numFmtId="164" fontId="0" fillId="5" borderId="1" xfId="1" applyNumberFormat="1" applyFont="1" applyFill="1" applyBorder="1" applyAlignment="1">
      <alignment horizontal="center"/>
    </xf>
    <xf numFmtId="0" fontId="0" fillId="5" borderId="1" xfId="0" applyFill="1" applyBorder="1"/>
    <xf numFmtId="164" fontId="0" fillId="4" borderId="1" xfId="1" applyNumberFormat="1" applyFont="1" applyFill="1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14" fontId="0" fillId="0" borderId="1" xfId="0" applyNumberFormat="1" applyBorder="1" applyAlignment="1">
      <alignment horizontal="left"/>
    </xf>
    <xf numFmtId="49" fontId="0" fillId="0" borderId="1" xfId="0" quotePrefix="1" applyNumberForma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49" fontId="0" fillId="0" borderId="1" xfId="0" applyNumberFormat="1" applyBorder="1"/>
    <xf numFmtId="164" fontId="3" fillId="0" borderId="1" xfId="1" applyNumberFormat="1" applyFont="1" applyBorder="1"/>
    <xf numFmtId="164" fontId="2" fillId="0" borderId="1" xfId="1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49" fontId="0" fillId="0" borderId="16" xfId="0" applyNumberFormat="1" applyBorder="1" applyAlignment="1">
      <alignment horizontal="center"/>
    </xf>
    <xf numFmtId="164" fontId="2" fillId="0" borderId="16" xfId="1" applyNumberFormat="1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3" fillId="0" borderId="24" xfId="0" applyFont="1" applyBorder="1" applyAlignment="1"/>
    <xf numFmtId="0" fontId="3" fillId="0" borderId="16" xfId="0" applyFont="1" applyBorder="1" applyAlignment="1"/>
    <xf numFmtId="164" fontId="3" fillId="0" borderId="16" xfId="1" applyNumberFormat="1" applyFont="1" applyBorder="1" applyAlignment="1"/>
    <xf numFmtId="0" fontId="3" fillId="0" borderId="17" xfId="0" applyFont="1" applyBorder="1" applyAlignment="1"/>
    <xf numFmtId="0" fontId="0" fillId="4" borderId="1" xfId="0" applyFill="1" applyBorder="1"/>
    <xf numFmtId="49" fontId="0" fillId="0" borderId="0" xfId="0" applyNumberFormat="1"/>
    <xf numFmtId="0" fontId="16" fillId="0" borderId="0" xfId="0" applyFont="1" applyAlignment="1">
      <alignment horizontal="center"/>
    </xf>
    <xf numFmtId="164" fontId="16" fillId="0" borderId="0" xfId="1" applyNumberFormat="1" applyFont="1" applyAlignment="1">
      <alignment horizontal="center"/>
    </xf>
    <xf numFmtId="164" fontId="0" fillId="0" borderId="1" xfId="1" applyNumberFormat="1" applyFont="1" applyBorder="1"/>
    <xf numFmtId="3" fontId="16" fillId="0" borderId="1" xfId="0" applyNumberFormat="1" applyFont="1" applyBorder="1"/>
    <xf numFmtId="0" fontId="0" fillId="9" borderId="21" xfId="0" applyFont="1" applyFill="1" applyBorder="1"/>
    <xf numFmtId="0" fontId="0" fillId="9" borderId="5" xfId="0" applyFont="1" applyFill="1" applyBorder="1"/>
    <xf numFmtId="0" fontId="0" fillId="9" borderId="23" xfId="0" applyFont="1" applyFill="1" applyBorder="1"/>
    <xf numFmtId="3" fontId="0" fillId="0" borderId="1" xfId="0" applyNumberForma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8" fillId="0" borderId="1" xfId="0" applyFont="1" applyBorder="1"/>
    <xf numFmtId="0" fontId="2" fillId="9" borderId="5" xfId="0" applyFont="1" applyFill="1" applyBorder="1"/>
    <xf numFmtId="0" fontId="0" fillId="5" borderId="3" xfId="0" applyFill="1" applyBorder="1"/>
    <xf numFmtId="0" fontId="3" fillId="5" borderId="1" xfId="0" applyFont="1" applyFill="1" applyBorder="1"/>
    <xf numFmtId="49" fontId="0" fillId="0" borderId="8" xfId="0" applyNumberFormat="1" applyBorder="1" applyAlignment="1">
      <alignment horizontal="center"/>
    </xf>
    <xf numFmtId="0" fontId="0" fillId="0" borderId="13" xfId="0" applyBorder="1"/>
    <xf numFmtId="49" fontId="0" fillId="0" borderId="0" xfId="0" applyNumberFormat="1" applyBorder="1" applyAlignment="1">
      <alignment horizontal="center"/>
    </xf>
    <xf numFmtId="0" fontId="2" fillId="12" borderId="4" xfId="0" applyFont="1" applyFill="1" applyBorder="1"/>
    <xf numFmtId="0" fontId="15" fillId="12" borderId="4" xfId="0" applyFont="1" applyFill="1" applyBorder="1"/>
    <xf numFmtId="0" fontId="3" fillId="12" borderId="20" xfId="0" applyFont="1" applyFill="1" applyBorder="1"/>
    <xf numFmtId="0" fontId="2" fillId="12" borderId="14" xfId="0" applyFont="1" applyFill="1" applyBorder="1"/>
    <xf numFmtId="0" fontId="15" fillId="12" borderId="14" xfId="0" applyFont="1" applyFill="1" applyBorder="1"/>
    <xf numFmtId="0" fontId="3" fillId="12" borderId="22" xfId="0" applyFont="1" applyFill="1" applyBorder="1"/>
    <xf numFmtId="0" fontId="2" fillId="0" borderId="12" xfId="0" applyFont="1" applyBorder="1"/>
    <xf numFmtId="0" fontId="0" fillId="0" borderId="25" xfId="0" applyFill="1" applyBorder="1"/>
    <xf numFmtId="0" fontId="0" fillId="0" borderId="25" xfId="0" applyFont="1" applyFill="1" applyBorder="1"/>
    <xf numFmtId="0" fontId="17" fillId="0" borderId="1" xfId="0" applyFont="1" applyBorder="1"/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3" fontId="0" fillId="0" borderId="12" xfId="0" applyNumberFormat="1" applyBorder="1" applyAlignment="1"/>
    <xf numFmtId="3" fontId="2" fillId="0" borderId="12" xfId="0" applyNumberFormat="1" applyFont="1" applyBorder="1"/>
    <xf numFmtId="3" fontId="3" fillId="0" borderId="12" xfId="0" applyNumberFormat="1" applyFont="1" applyBorder="1"/>
    <xf numFmtId="3" fontId="0" fillId="0" borderId="0" xfId="0" applyNumberFormat="1" applyBorder="1"/>
    <xf numFmtId="0" fontId="0" fillId="0" borderId="0" xfId="0" applyFont="1" applyBorder="1"/>
    <xf numFmtId="3" fontId="17" fillId="0" borderId="0" xfId="0" applyNumberFormat="1" applyFont="1" applyBorder="1"/>
    <xf numFmtId="3" fontId="15" fillId="0" borderId="0" xfId="0" applyNumberFormat="1" applyFont="1" applyBorder="1"/>
    <xf numFmtId="3" fontId="0" fillId="0" borderId="0" xfId="0" applyNumberFormat="1" applyFont="1" applyBorder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3" fontId="0" fillId="0" borderId="0" xfId="0" applyNumberFormat="1" applyFont="1"/>
    <xf numFmtId="3" fontId="0" fillId="2" borderId="1" xfId="0" applyNumberFormat="1" applyFill="1" applyBorder="1" applyAlignment="1">
      <alignment horizontal="center"/>
    </xf>
    <xf numFmtId="0" fontId="0" fillId="2" borderId="0" xfId="0" applyFill="1" applyBorder="1"/>
    <xf numFmtId="0" fontId="0" fillId="0" borderId="0" xfId="0" applyFill="1" applyBorder="1"/>
    <xf numFmtId="3" fontId="15" fillId="13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3" fontId="3" fillId="6" borderId="1" xfId="0" applyNumberFormat="1" applyFont="1" applyFill="1" applyBorder="1" applyAlignment="1">
      <alignment horizontal="center"/>
    </xf>
    <xf numFmtId="0" fontId="2" fillId="6" borderId="1" xfId="0" applyFont="1" applyFill="1" applyBorder="1"/>
    <xf numFmtId="0" fontId="0" fillId="6" borderId="1" xfId="0" applyFill="1" applyBorder="1"/>
    <xf numFmtId="0" fontId="15" fillId="6" borderId="1" xfId="0" applyFont="1" applyFill="1" applyBorder="1" applyAlignment="1">
      <alignment horizontal="center"/>
    </xf>
    <xf numFmtId="3" fontId="2" fillId="6" borderId="1" xfId="0" applyNumberFormat="1" applyFont="1" applyFill="1" applyBorder="1" applyAlignment="1">
      <alignment horizontal="center"/>
    </xf>
    <xf numFmtId="0" fontId="2" fillId="6" borderId="8" xfId="0" applyFont="1" applyFill="1" applyBorder="1"/>
    <xf numFmtId="3" fontId="3" fillId="6" borderId="8" xfId="0" applyNumberFormat="1" applyFont="1" applyFill="1" applyBorder="1"/>
    <xf numFmtId="3" fontId="3" fillId="0" borderId="9" xfId="0" applyNumberFormat="1" applyFont="1" applyBorder="1"/>
    <xf numFmtId="0" fontId="2" fillId="0" borderId="9" xfId="0" applyFont="1" applyBorder="1"/>
    <xf numFmtId="49" fontId="2" fillId="6" borderId="1" xfId="0" applyNumberFormat="1" applyFont="1" applyFill="1" applyBorder="1" applyAlignment="1">
      <alignment horizontal="center"/>
    </xf>
    <xf numFmtId="49" fontId="3" fillId="6" borderId="1" xfId="0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10" fillId="4" borderId="1" xfId="0" applyNumberFormat="1" applyFont="1" applyFill="1" applyBorder="1"/>
    <xf numFmtId="0" fontId="0" fillId="4" borderId="0" xfId="0" applyFill="1"/>
    <xf numFmtId="0" fontId="3" fillId="0" borderId="0" xfId="0" applyFont="1" applyAlignment="1">
      <alignment horizontal="righ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right"/>
    </xf>
    <xf numFmtId="3" fontId="2" fillId="0" borderId="0" xfId="0" applyNumberFormat="1" applyFont="1" applyBorder="1"/>
    <xf numFmtId="0" fontId="2" fillId="0" borderId="0" xfId="0" applyFont="1" applyBorder="1" applyAlignment="1"/>
    <xf numFmtId="3" fontId="11" fillId="5" borderId="3" xfId="0" applyNumberFormat="1" applyFont="1" applyFill="1" applyBorder="1" applyAlignment="1">
      <alignment horizontal="left"/>
    </xf>
    <xf numFmtId="0" fontId="21" fillId="0" borderId="0" xfId="0" applyFont="1"/>
    <xf numFmtId="9" fontId="21" fillId="0" borderId="0" xfId="0" applyNumberFormat="1" applyFont="1"/>
    <xf numFmtId="0" fontId="22" fillId="0" borderId="0" xfId="0" applyFont="1"/>
    <xf numFmtId="3" fontId="21" fillId="0" borderId="0" xfId="0" applyNumberFormat="1" applyFont="1"/>
    <xf numFmtId="3" fontId="22" fillId="0" borderId="0" xfId="0" applyNumberFormat="1" applyFont="1" applyAlignment="1">
      <alignment horizontal="center"/>
    </xf>
    <xf numFmtId="3" fontId="22" fillId="4" borderId="0" xfId="0" applyNumberFormat="1" applyFont="1" applyFill="1" applyAlignment="1">
      <alignment horizontal="center"/>
    </xf>
    <xf numFmtId="0" fontId="22" fillId="0" borderId="0" xfId="0" applyFont="1" applyAlignment="1">
      <alignment horizontal="center"/>
    </xf>
    <xf numFmtId="0" fontId="3" fillId="14" borderId="0" xfId="0" applyFont="1" applyFill="1"/>
    <xf numFmtId="0" fontId="0" fillId="15" borderId="0" xfId="0" applyFill="1"/>
    <xf numFmtId="0" fontId="0" fillId="16" borderId="1" xfId="0" applyFill="1" applyBorder="1"/>
    <xf numFmtId="0" fontId="6" fillId="4" borderId="3" xfId="0" applyFont="1" applyFill="1" applyBorder="1" applyAlignment="1">
      <alignment horizontal="left" wrapText="1"/>
    </xf>
    <xf numFmtId="3" fontId="10" fillId="5" borderId="3" xfId="0" applyNumberFormat="1" applyFont="1" applyFill="1" applyBorder="1" applyAlignment="1"/>
    <xf numFmtId="0" fontId="6" fillId="14" borderId="1" xfId="0" applyFont="1" applyFill="1" applyBorder="1"/>
    <xf numFmtId="3" fontId="10" fillId="14" borderId="1" xfId="0" applyNumberFormat="1" applyFont="1" applyFill="1" applyBorder="1"/>
    <xf numFmtId="3" fontId="15" fillId="4" borderId="0" xfId="0" applyNumberFormat="1" applyFont="1" applyFill="1"/>
    <xf numFmtId="3" fontId="10" fillId="2" borderId="1" xfId="0" applyNumberFormat="1" applyFont="1" applyFill="1" applyBorder="1" applyAlignment="1"/>
    <xf numFmtId="0" fontId="13" fillId="0" borderId="1" xfId="2" applyFont="1" applyBorder="1"/>
    <xf numFmtId="3" fontId="10" fillId="2" borderId="1" xfId="0" applyNumberFormat="1" applyFont="1" applyFill="1" applyBorder="1"/>
    <xf numFmtId="0" fontId="6" fillId="17" borderId="3" xfId="0" applyFont="1" applyFill="1" applyBorder="1" applyAlignment="1">
      <alignment horizontal="left"/>
    </xf>
    <xf numFmtId="3" fontId="6" fillId="17" borderId="3" xfId="0" applyNumberFormat="1" applyFont="1" applyFill="1" applyBorder="1" applyAlignment="1">
      <alignment horizontal="left"/>
    </xf>
    <xf numFmtId="3" fontId="10" fillId="17" borderId="1" xfId="0" applyNumberFormat="1" applyFont="1" applyFill="1" applyBorder="1" applyAlignment="1"/>
    <xf numFmtId="3" fontId="10" fillId="17" borderId="1" xfId="0" applyNumberFormat="1" applyFont="1" applyFill="1" applyBorder="1"/>
    <xf numFmtId="0" fontId="6" fillId="17" borderId="3" xfId="0" applyFont="1" applyFill="1" applyBorder="1" applyAlignment="1">
      <alignment horizontal="left" wrapText="1"/>
    </xf>
    <xf numFmtId="3" fontId="6" fillId="17" borderId="3" xfId="0" applyNumberFormat="1" applyFont="1" applyFill="1" applyBorder="1" applyAlignment="1">
      <alignment horizontal="left" wrapText="1"/>
    </xf>
    <xf numFmtId="3" fontId="10" fillId="17" borderId="1" xfId="0" applyNumberFormat="1" applyFont="1" applyFill="1" applyBorder="1" applyAlignment="1">
      <alignment wrapText="1"/>
    </xf>
    <xf numFmtId="0" fontId="10" fillId="17" borderId="3" xfId="0" applyFont="1" applyFill="1" applyBorder="1" applyAlignment="1">
      <alignment horizontal="left"/>
    </xf>
    <xf numFmtId="3" fontId="10" fillId="17" borderId="3" xfId="0" applyNumberFormat="1" applyFont="1" applyFill="1" applyBorder="1" applyAlignment="1">
      <alignment horizontal="left"/>
    </xf>
    <xf numFmtId="3" fontId="2" fillId="0" borderId="0" xfId="0" applyNumberFormat="1" applyFont="1" applyAlignment="1">
      <alignment horizontal="center"/>
    </xf>
    <xf numFmtId="3" fontId="17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0" fillId="0" borderId="8" xfId="0" applyBorder="1"/>
    <xf numFmtId="3" fontId="0" fillId="0" borderId="8" xfId="0" applyNumberFormat="1" applyBorder="1"/>
    <xf numFmtId="0" fontId="0" fillId="0" borderId="29" xfId="0" applyBorder="1"/>
    <xf numFmtId="3" fontId="0" fillId="0" borderId="30" xfId="0" applyNumberFormat="1" applyBorder="1"/>
    <xf numFmtId="0" fontId="0" fillId="0" borderId="1" xfId="0" applyFill="1" applyBorder="1" applyAlignment="1">
      <alignment horizontal="left" wrapText="1"/>
    </xf>
    <xf numFmtId="3" fontId="4" fillId="4" borderId="1" xfId="0" applyNumberFormat="1" applyFont="1" applyFill="1" applyBorder="1"/>
    <xf numFmtId="3" fontId="10" fillId="18" borderId="1" xfId="0" applyNumberFormat="1" applyFont="1" applyFill="1" applyBorder="1"/>
    <xf numFmtId="0" fontId="6" fillId="19" borderId="3" xfId="0" applyFont="1" applyFill="1" applyBorder="1" applyAlignment="1">
      <alignment horizontal="left"/>
    </xf>
    <xf numFmtId="0" fontId="3" fillId="0" borderId="0" xfId="0" applyFont="1" applyAlignment="1"/>
    <xf numFmtId="0" fontId="4" fillId="0" borderId="1" xfId="0" applyFont="1" applyBorder="1"/>
    <xf numFmtId="0" fontId="20" fillId="0" borderId="1" xfId="0" applyFont="1" applyBorder="1"/>
    <xf numFmtId="3" fontId="15" fillId="4" borderId="1" xfId="0" applyNumberFormat="1" applyFont="1" applyFill="1" applyBorder="1"/>
    <xf numFmtId="3" fontId="0" fillId="20" borderId="0" xfId="0" applyNumberFormat="1" applyFill="1"/>
    <xf numFmtId="3" fontId="10" fillId="19" borderId="1" xfId="0" applyNumberFormat="1" applyFont="1" applyFill="1" applyBorder="1" applyAlignment="1">
      <alignment wrapText="1"/>
    </xf>
    <xf numFmtId="3" fontId="0" fillId="17" borderId="0" xfId="0" applyNumberFormat="1" applyFill="1"/>
    <xf numFmtId="3" fontId="10" fillId="21" borderId="1" xfId="0" applyNumberFormat="1" applyFont="1" applyFill="1" applyBorder="1" applyAlignment="1">
      <alignment wrapText="1"/>
    </xf>
    <xf numFmtId="3" fontId="3" fillId="4" borderId="13" xfId="0" applyNumberFormat="1" applyFont="1" applyFill="1" applyBorder="1"/>
    <xf numFmtId="0" fontId="16" fillId="0" borderId="0" xfId="0" applyFont="1" applyBorder="1"/>
    <xf numFmtId="0" fontId="3" fillId="0" borderId="0" xfId="0" applyFont="1" applyBorder="1" applyAlignment="1">
      <alignment horizontal="center"/>
    </xf>
    <xf numFmtId="3" fontId="6" fillId="5" borderId="0" xfId="0" applyNumberFormat="1" applyFont="1" applyFill="1" applyBorder="1"/>
    <xf numFmtId="0" fontId="8" fillId="11" borderId="0" xfId="0" applyFont="1" applyFill="1" applyBorder="1"/>
    <xf numFmtId="3" fontId="6" fillId="11" borderId="0" xfId="0" applyNumberFormat="1" applyFont="1" applyFill="1" applyBorder="1"/>
    <xf numFmtId="0" fontId="10" fillId="11" borderId="0" xfId="0" applyFont="1" applyFill="1" applyBorder="1"/>
    <xf numFmtId="3" fontId="3" fillId="0" borderId="0" xfId="0" applyNumberFormat="1" applyFont="1" applyBorder="1" applyAlignment="1">
      <alignment horizontal="center"/>
    </xf>
    <xf numFmtId="0" fontId="15" fillId="0" borderId="0" xfId="0" applyFont="1" applyBorder="1"/>
    <xf numFmtId="0" fontId="15" fillId="0" borderId="0" xfId="0" applyFont="1" applyFill="1" applyBorder="1"/>
    <xf numFmtId="0" fontId="6" fillId="5" borderId="0" xfId="0" applyFont="1" applyFill="1" applyBorder="1"/>
    <xf numFmtId="3" fontId="6" fillId="6" borderId="0" xfId="0" applyNumberFormat="1" applyFont="1" applyFill="1" applyBorder="1"/>
    <xf numFmtId="3" fontId="10" fillId="5" borderId="0" xfId="0" applyNumberFormat="1" applyFont="1" applyFill="1" applyBorder="1"/>
    <xf numFmtId="0" fontId="8" fillId="5" borderId="0" xfId="0" applyFont="1" applyFill="1" applyBorder="1"/>
    <xf numFmtId="0" fontId="0" fillId="11" borderId="0" xfId="0" applyFill="1" applyBorder="1"/>
    <xf numFmtId="0" fontId="2" fillId="0" borderId="0" xfId="0" applyFont="1" applyBorder="1"/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left"/>
    </xf>
    <xf numFmtId="0" fontId="3" fillId="6" borderId="13" xfId="0" applyFont="1" applyFill="1" applyBorder="1" applyAlignment="1">
      <alignment horizontal="left"/>
    </xf>
    <xf numFmtId="0" fontId="16" fillId="0" borderId="26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16" fillId="6" borderId="27" xfId="0" applyFont="1" applyFill="1" applyBorder="1" applyAlignment="1">
      <alignment horizontal="left"/>
    </xf>
    <xf numFmtId="0" fontId="16" fillId="6" borderId="28" xfId="0" applyFont="1" applyFill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4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3" fillId="0" borderId="15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</cellXfs>
  <cellStyles count="4">
    <cellStyle name="Comma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08"/>
  <sheetViews>
    <sheetView tabSelected="1" workbookViewId="0">
      <selection activeCell="N203" sqref="N203:N222"/>
    </sheetView>
  </sheetViews>
  <sheetFormatPr defaultRowHeight="15"/>
  <cols>
    <col min="1" max="1" width="5.42578125" customWidth="1"/>
    <col min="2" max="2" width="29.5703125" customWidth="1"/>
    <col min="3" max="3" width="12.140625" customWidth="1"/>
    <col min="4" max="5" width="11.42578125" customWidth="1"/>
    <col min="6" max="6" width="12.42578125" customWidth="1"/>
    <col min="7" max="7" width="11" customWidth="1"/>
    <col min="8" max="8" width="11.5703125" customWidth="1"/>
    <col min="9" max="9" width="11.42578125" customWidth="1"/>
    <col min="10" max="10" width="13.140625" customWidth="1"/>
    <col min="11" max="11" width="12.28515625" customWidth="1"/>
    <col min="12" max="12" width="14.85546875" customWidth="1"/>
    <col min="13" max="13" width="15" customWidth="1"/>
    <col min="14" max="14" width="21.42578125" style="61" customWidth="1"/>
    <col min="15" max="15" width="14.42578125" style="61" customWidth="1"/>
    <col min="16" max="16" width="11.85546875" style="61" customWidth="1"/>
    <col min="17" max="17" width="12.140625" style="61" customWidth="1"/>
    <col min="18" max="18" width="6.5703125" style="61" customWidth="1"/>
    <col min="19" max="19" width="11.140625" style="61" bestFit="1" customWidth="1"/>
    <col min="20" max="21" width="12.42578125" bestFit="1" customWidth="1"/>
    <col min="22" max="22" width="10.5703125" customWidth="1"/>
    <col min="23" max="23" width="11.140625" bestFit="1" customWidth="1"/>
  </cols>
  <sheetData>
    <row r="1" spans="1:23" ht="18.75">
      <c r="A1" s="1"/>
      <c r="B1" s="1" t="s">
        <v>0</v>
      </c>
      <c r="C1" s="1"/>
      <c r="D1" s="1"/>
      <c r="E1" s="1"/>
      <c r="F1" s="1"/>
      <c r="G1" s="1"/>
      <c r="H1" s="1"/>
      <c r="N1" s="277"/>
    </row>
    <row r="2" spans="1:23" ht="19.5" thickBot="1">
      <c r="A2">
        <f ca="1">A2:S190</f>
        <v>0</v>
      </c>
      <c r="F2" s="50"/>
      <c r="G2" s="50"/>
      <c r="N2" s="277"/>
      <c r="O2" s="60"/>
      <c r="P2" s="60"/>
      <c r="Q2" s="278"/>
      <c r="R2" s="60"/>
      <c r="S2" s="278"/>
      <c r="T2" s="87"/>
    </row>
    <row r="3" spans="1:23" ht="16.5" thickBot="1">
      <c r="C3" s="2" t="s">
        <v>1</v>
      </c>
      <c r="E3" s="61"/>
      <c r="F3" s="98" t="s">
        <v>157</v>
      </c>
      <c r="G3" s="98" t="s">
        <v>158</v>
      </c>
      <c r="H3" s="61"/>
      <c r="M3" s="257"/>
      <c r="N3" s="195"/>
      <c r="O3" s="279"/>
      <c r="P3" s="279"/>
      <c r="Q3" s="194"/>
      <c r="S3" s="194"/>
      <c r="U3" s="26"/>
      <c r="W3" s="26"/>
    </row>
    <row r="4" spans="1:23" ht="16.5" thickBot="1">
      <c r="B4" s="3" t="s">
        <v>2</v>
      </c>
      <c r="C4" s="4">
        <v>85990000</v>
      </c>
      <c r="D4" s="95">
        <v>0.61</v>
      </c>
      <c r="E4" s="16" t="s">
        <v>147</v>
      </c>
      <c r="F4" s="97">
        <v>226919000</v>
      </c>
      <c r="G4" s="99">
        <v>19000000</v>
      </c>
      <c r="H4" s="100">
        <f>SUM(F4:G4)</f>
        <v>245919000</v>
      </c>
      <c r="I4" s="95"/>
      <c r="M4" s="257"/>
      <c r="N4" s="280"/>
      <c r="O4" s="281"/>
      <c r="P4" s="281"/>
      <c r="Q4" s="194"/>
      <c r="U4" s="26"/>
    </row>
    <row r="5" spans="1:23" ht="15.75">
      <c r="B5" s="5" t="s">
        <v>3</v>
      </c>
      <c r="C5" s="4">
        <v>178112000</v>
      </c>
      <c r="D5" s="95">
        <v>0.3</v>
      </c>
      <c r="E5" s="16" t="s">
        <v>155</v>
      </c>
      <c r="F5" s="92">
        <v>121636000</v>
      </c>
      <c r="G5" s="92">
        <v>1200000</v>
      </c>
      <c r="H5" s="96">
        <f t="shared" ref="H5:H6" si="0">SUM(F5:G5)</f>
        <v>122836000</v>
      </c>
      <c r="I5" s="95"/>
      <c r="K5" s="26"/>
      <c r="M5" s="257"/>
      <c r="N5" s="282"/>
      <c r="O5" s="281"/>
      <c r="P5" s="281"/>
      <c r="Q5" s="194"/>
      <c r="S5" s="194"/>
      <c r="U5" s="26"/>
    </row>
    <row r="6" spans="1:23" ht="15.75">
      <c r="B6" s="6" t="s">
        <v>4</v>
      </c>
      <c r="C6" s="7">
        <v>66558000</v>
      </c>
      <c r="D6" s="95">
        <v>0.09</v>
      </c>
      <c r="E6" s="16" t="s">
        <v>156</v>
      </c>
      <c r="F6" s="92">
        <v>35136000</v>
      </c>
      <c r="G6" s="92"/>
      <c r="H6" s="8">
        <f t="shared" si="0"/>
        <v>35136000</v>
      </c>
      <c r="I6" s="95"/>
      <c r="M6" s="257"/>
      <c r="N6" s="280"/>
      <c r="O6" s="281"/>
      <c r="P6" s="281"/>
      <c r="Q6" s="194"/>
      <c r="S6" s="194"/>
    </row>
    <row r="7" spans="1:23" ht="18.75">
      <c r="B7" s="2" t="s">
        <v>5</v>
      </c>
      <c r="C7" s="7">
        <v>5769000</v>
      </c>
      <c r="D7" s="60"/>
      <c r="E7" s="94" t="s">
        <v>154</v>
      </c>
      <c r="F7" s="93">
        <f>SUM(F4:F6)</f>
        <v>383691000</v>
      </c>
      <c r="G7" s="93">
        <f t="shared" ref="G7:H7" si="1">SUM(G4:G6)</f>
        <v>20200000</v>
      </c>
      <c r="H7" s="93">
        <f t="shared" si="1"/>
        <v>403891000</v>
      </c>
      <c r="M7" s="257"/>
      <c r="N7" s="282"/>
      <c r="O7" s="281"/>
      <c r="P7" s="281"/>
      <c r="Q7" s="194"/>
      <c r="S7" s="194"/>
      <c r="W7" s="26"/>
    </row>
    <row r="8" spans="1:23" ht="15.75">
      <c r="B8" s="2" t="s">
        <v>6</v>
      </c>
      <c r="C8" s="7">
        <v>12479000</v>
      </c>
      <c r="D8" s="60"/>
      <c r="F8" s="50"/>
      <c r="G8" s="50"/>
      <c r="M8" s="257"/>
      <c r="N8" s="282"/>
      <c r="O8" s="281"/>
      <c r="P8" s="281"/>
      <c r="Q8" s="194"/>
      <c r="S8" s="194"/>
    </row>
    <row r="9" spans="1:23" ht="15.75">
      <c r="B9" s="2" t="s">
        <v>7</v>
      </c>
      <c r="C9" s="7">
        <v>14005000</v>
      </c>
      <c r="D9" s="60"/>
      <c r="F9" s="50"/>
      <c r="G9" s="228"/>
      <c r="H9" s="79"/>
      <c r="M9" s="257"/>
      <c r="N9" s="282"/>
      <c r="O9" s="281"/>
      <c r="P9" s="281"/>
      <c r="Q9" s="194"/>
      <c r="S9" s="194"/>
    </row>
    <row r="10" spans="1:23" ht="15.75">
      <c r="B10" s="2" t="s">
        <v>8</v>
      </c>
      <c r="C10" s="7">
        <v>9589000</v>
      </c>
      <c r="D10" s="2"/>
      <c r="E10" s="16" t="s">
        <v>147</v>
      </c>
      <c r="F10" s="112">
        <v>602</v>
      </c>
      <c r="G10" s="112">
        <v>231</v>
      </c>
      <c r="H10" s="6" t="s">
        <v>242</v>
      </c>
      <c r="J10" s="26"/>
      <c r="K10" s="201"/>
      <c r="M10" s="257"/>
      <c r="N10" s="60"/>
      <c r="O10" s="124"/>
      <c r="P10" s="124"/>
      <c r="Q10" s="124"/>
      <c r="S10" s="124"/>
      <c r="T10" s="90"/>
      <c r="U10" s="244"/>
    </row>
    <row r="11" spans="1:23" ht="15.75">
      <c r="B11" s="2" t="s">
        <v>9</v>
      </c>
      <c r="C11" s="7">
        <v>6580000</v>
      </c>
      <c r="D11" s="258" t="s">
        <v>83</v>
      </c>
      <c r="E11" s="8">
        <v>133215000</v>
      </c>
      <c r="F11" s="8">
        <v>95751000</v>
      </c>
      <c r="G11" s="8">
        <v>35136000</v>
      </c>
      <c r="H11" s="8">
        <f>SUM(E11:G11)</f>
        <v>264102000</v>
      </c>
      <c r="J11" s="26"/>
      <c r="T11" s="86"/>
    </row>
    <row r="12" spans="1:23" ht="18.75">
      <c r="B12" s="2" t="s">
        <v>10</v>
      </c>
      <c r="C12" s="7">
        <v>24809000</v>
      </c>
      <c r="D12" s="258" t="s">
        <v>145</v>
      </c>
      <c r="E12" s="92">
        <v>112704000</v>
      </c>
      <c r="F12" s="8">
        <v>27085000</v>
      </c>
      <c r="G12" s="8">
        <v>0</v>
      </c>
      <c r="H12" s="105">
        <f>SUM(E12:G12)</f>
        <v>139789000</v>
      </c>
      <c r="J12" s="90"/>
      <c r="N12" s="277"/>
      <c r="O12" s="278"/>
      <c r="P12" s="278"/>
      <c r="Q12" s="278"/>
      <c r="R12" s="278"/>
      <c r="S12" s="283"/>
      <c r="T12" s="89"/>
    </row>
    <row r="13" spans="1:23" ht="15.75">
      <c r="B13" s="2" t="s">
        <v>11</v>
      </c>
      <c r="C13" s="83">
        <f>SUM(C4:C12)</f>
        <v>403891000</v>
      </c>
      <c r="D13" s="259" t="s">
        <v>311</v>
      </c>
      <c r="E13" s="92">
        <f>SUM(E11:E12)</f>
        <v>245919000</v>
      </c>
      <c r="F13" s="92">
        <f t="shared" ref="F13:H13" si="2">SUM(F11:F12)</f>
        <v>122836000</v>
      </c>
      <c r="G13" s="92">
        <f t="shared" si="2"/>
        <v>35136000</v>
      </c>
      <c r="H13" s="92">
        <f t="shared" si="2"/>
        <v>403891000</v>
      </c>
      <c r="M13" s="200"/>
      <c r="O13" s="194"/>
      <c r="P13" s="194"/>
      <c r="Q13" s="194"/>
      <c r="S13" s="194"/>
      <c r="T13" s="276"/>
      <c r="U13" s="222"/>
      <c r="V13" s="81"/>
    </row>
    <row r="14" spans="1:23" ht="16.5" thickBot="1">
      <c r="M14" s="200"/>
      <c r="O14" s="194"/>
      <c r="P14" s="194"/>
      <c r="Q14" s="194"/>
      <c r="S14" s="194"/>
      <c r="T14" s="86"/>
      <c r="U14" s="26"/>
    </row>
    <row r="15" spans="1:23" ht="18.75">
      <c r="B15" s="292" t="s">
        <v>12</v>
      </c>
      <c r="C15" s="10"/>
      <c r="D15" s="10"/>
      <c r="E15" s="294" t="s">
        <v>13</v>
      </c>
      <c r="F15" s="11"/>
      <c r="G15" s="11"/>
      <c r="H15" s="294"/>
      <c r="I15" s="26"/>
      <c r="K15" s="26"/>
      <c r="M15" s="200"/>
      <c r="O15" s="194"/>
      <c r="P15" s="194"/>
      <c r="Q15" s="194"/>
      <c r="T15" s="86"/>
    </row>
    <row r="16" spans="1:23" ht="19.5" thickBot="1">
      <c r="B16" s="293"/>
      <c r="C16" s="12">
        <v>600</v>
      </c>
      <c r="D16" s="12">
        <v>601</v>
      </c>
      <c r="E16" s="295"/>
      <c r="F16" s="13" t="s">
        <v>14</v>
      </c>
      <c r="G16" s="13" t="s">
        <v>15</v>
      </c>
      <c r="H16" s="295"/>
      <c r="K16" s="26"/>
      <c r="O16" s="194"/>
      <c r="P16" s="194"/>
      <c r="Q16" s="194"/>
      <c r="S16" s="194"/>
      <c r="T16" s="86"/>
    </row>
    <row r="17" spans="1:23" ht="15.75">
      <c r="A17" s="39" t="s">
        <v>16</v>
      </c>
      <c r="B17" s="14" t="s">
        <v>17</v>
      </c>
      <c r="C17" s="15">
        <v>57033000</v>
      </c>
      <c r="D17" s="15">
        <v>9525000</v>
      </c>
      <c r="E17" s="52"/>
      <c r="F17" s="53"/>
      <c r="G17" s="53"/>
      <c r="H17" s="14"/>
      <c r="O17" s="194"/>
      <c r="P17" s="194"/>
      <c r="Q17" s="194"/>
      <c r="S17" s="194"/>
      <c r="T17" s="86"/>
      <c r="U17" s="26"/>
      <c r="W17" s="26"/>
    </row>
    <row r="18" spans="1:23" ht="15.75">
      <c r="A18" s="16"/>
      <c r="B18" s="17" t="s">
        <v>18</v>
      </c>
      <c r="C18" s="18"/>
      <c r="D18" s="18"/>
      <c r="E18" s="18"/>
      <c r="F18" s="15">
        <f t="shared" ref="F18:F31" si="3">E18*60/100</f>
        <v>0</v>
      </c>
      <c r="G18" s="15">
        <f t="shared" ref="G18:G31" si="4">E18*40/100</f>
        <v>0</v>
      </c>
      <c r="H18" s="18"/>
      <c r="J18" s="26"/>
      <c r="K18" s="26"/>
      <c r="N18" s="205"/>
      <c r="S18" s="194"/>
      <c r="T18" s="86"/>
      <c r="U18" s="26"/>
    </row>
    <row r="19" spans="1:23" ht="15.75">
      <c r="A19" s="16"/>
      <c r="B19" s="17" t="s">
        <v>19</v>
      </c>
      <c r="C19" s="18"/>
      <c r="D19" s="18"/>
      <c r="E19" s="18">
        <v>1881000</v>
      </c>
      <c r="F19" s="15">
        <f t="shared" si="3"/>
        <v>1128600</v>
      </c>
      <c r="G19" s="15">
        <f t="shared" si="4"/>
        <v>752400</v>
      </c>
      <c r="H19" s="18"/>
      <c r="N19" s="284"/>
      <c r="S19" s="194"/>
      <c r="T19" s="86"/>
      <c r="U19" s="26"/>
    </row>
    <row r="20" spans="1:23" ht="15.75">
      <c r="A20" s="16"/>
      <c r="B20" s="17" t="s">
        <v>20</v>
      </c>
      <c r="C20" s="18"/>
      <c r="D20" s="18"/>
      <c r="E20" s="18">
        <v>300000</v>
      </c>
      <c r="F20" s="15">
        <f t="shared" si="3"/>
        <v>180000</v>
      </c>
      <c r="G20" s="15">
        <f t="shared" si="4"/>
        <v>120000</v>
      </c>
      <c r="H20" s="18"/>
      <c r="K20" s="223"/>
      <c r="L20" s="202"/>
      <c r="N20" s="284"/>
      <c r="S20" s="194"/>
      <c r="T20" s="86"/>
    </row>
    <row r="21" spans="1:23" ht="15.75">
      <c r="A21" s="16"/>
      <c r="B21" s="17" t="s">
        <v>21</v>
      </c>
      <c r="C21" s="18"/>
      <c r="D21" s="18"/>
      <c r="E21" s="18">
        <v>600000</v>
      </c>
      <c r="F21" s="15">
        <f t="shared" si="3"/>
        <v>360000</v>
      </c>
      <c r="G21" s="15">
        <f t="shared" si="4"/>
        <v>240000</v>
      </c>
      <c r="H21" s="18"/>
      <c r="K21" s="223"/>
      <c r="L21" s="202"/>
      <c r="N21" s="284"/>
      <c r="S21" s="194"/>
      <c r="T21" s="86"/>
      <c r="U21" s="26"/>
    </row>
    <row r="22" spans="1:23" ht="15.75">
      <c r="A22" s="16"/>
      <c r="B22" s="17" t="s">
        <v>22</v>
      </c>
      <c r="C22" s="18"/>
      <c r="D22" s="18"/>
      <c r="E22" s="18">
        <v>60000</v>
      </c>
      <c r="F22" s="15">
        <f t="shared" si="3"/>
        <v>36000</v>
      </c>
      <c r="G22" s="15">
        <f t="shared" si="4"/>
        <v>24000</v>
      </c>
      <c r="H22" s="18"/>
      <c r="I22" s="82"/>
      <c r="J22" s="101"/>
      <c r="K22" s="223"/>
      <c r="L22" s="202"/>
      <c r="N22" s="284"/>
      <c r="S22" s="194"/>
      <c r="T22" s="86"/>
    </row>
    <row r="23" spans="1:23" ht="15.75">
      <c r="A23" s="16"/>
      <c r="B23" s="17" t="s">
        <v>23</v>
      </c>
      <c r="C23" s="18"/>
      <c r="D23" s="18"/>
      <c r="E23" s="18">
        <v>300000</v>
      </c>
      <c r="F23" s="15">
        <f t="shared" si="3"/>
        <v>180000</v>
      </c>
      <c r="G23" s="15">
        <f t="shared" si="4"/>
        <v>120000</v>
      </c>
      <c r="H23" s="18"/>
      <c r="I23" s="82"/>
      <c r="J23" s="101"/>
      <c r="L23" s="202"/>
      <c r="N23" s="284"/>
      <c r="S23" s="194"/>
      <c r="T23" s="86"/>
      <c r="U23" s="26"/>
    </row>
    <row r="24" spans="1:23" ht="15.75">
      <c r="A24" s="16"/>
      <c r="B24" s="17" t="s">
        <v>24</v>
      </c>
      <c r="C24" s="18"/>
      <c r="D24" s="18"/>
      <c r="E24" s="18">
        <v>3700000</v>
      </c>
      <c r="F24" s="15">
        <f t="shared" si="3"/>
        <v>2220000</v>
      </c>
      <c r="G24" s="15">
        <f t="shared" si="4"/>
        <v>1480000</v>
      </c>
      <c r="H24" s="18"/>
      <c r="I24" s="82"/>
      <c r="J24" s="101"/>
      <c r="L24" s="202"/>
      <c r="N24" s="60"/>
      <c r="O24" s="124"/>
      <c r="P24" s="124"/>
      <c r="Q24" s="124"/>
      <c r="R24" s="124"/>
      <c r="S24" s="124"/>
      <c r="T24" s="90"/>
    </row>
    <row r="25" spans="1:23" ht="13.5" customHeight="1">
      <c r="A25" s="16"/>
      <c r="B25" s="17" t="s">
        <v>25</v>
      </c>
      <c r="C25" s="18"/>
      <c r="D25" s="18"/>
      <c r="E25" s="18">
        <v>0</v>
      </c>
      <c r="F25" s="15">
        <f t="shared" si="3"/>
        <v>0</v>
      </c>
      <c r="G25" s="15">
        <f t="shared" si="4"/>
        <v>0</v>
      </c>
      <c r="H25" s="18"/>
      <c r="I25" s="82"/>
      <c r="J25" s="101"/>
      <c r="L25" s="202"/>
      <c r="N25" s="60"/>
      <c r="T25" s="86"/>
    </row>
    <row r="26" spans="1:23" ht="15.75">
      <c r="A26" s="16"/>
      <c r="B26" s="17" t="s">
        <v>26</v>
      </c>
      <c r="C26" s="18"/>
      <c r="D26" s="18"/>
      <c r="E26" s="18">
        <v>1500000</v>
      </c>
      <c r="F26" s="15">
        <f t="shared" si="3"/>
        <v>900000</v>
      </c>
      <c r="G26" s="15">
        <f t="shared" si="4"/>
        <v>600000</v>
      </c>
      <c r="H26" s="88"/>
      <c r="I26" s="82"/>
      <c r="J26" s="101"/>
      <c r="N26" s="60"/>
      <c r="T26" s="90"/>
    </row>
    <row r="27" spans="1:23" ht="15.75">
      <c r="A27" s="16"/>
      <c r="B27" s="242" t="s">
        <v>336</v>
      </c>
      <c r="C27" s="18"/>
      <c r="D27" s="18"/>
      <c r="E27" s="18">
        <v>434000</v>
      </c>
      <c r="F27" s="15">
        <v>0</v>
      </c>
      <c r="G27" s="15">
        <v>434000</v>
      </c>
      <c r="H27" s="88"/>
      <c r="I27" s="82"/>
      <c r="J27" s="101"/>
      <c r="N27" s="60"/>
      <c r="Q27" s="194"/>
      <c r="T27" s="90"/>
      <c r="W27" s="274"/>
    </row>
    <row r="28" spans="1:23" ht="15.75">
      <c r="A28" s="16"/>
      <c r="B28" s="242" t="s">
        <v>337</v>
      </c>
      <c r="C28" s="18"/>
      <c r="D28" s="18"/>
      <c r="E28" s="18">
        <v>1200000</v>
      </c>
      <c r="F28" s="15">
        <v>440000</v>
      </c>
      <c r="G28" s="15">
        <v>760000</v>
      </c>
      <c r="H28" s="18"/>
      <c r="I28" s="82"/>
      <c r="J28" s="101"/>
      <c r="N28" s="60"/>
      <c r="T28" s="90"/>
    </row>
    <row r="29" spans="1:23" ht="15.75">
      <c r="A29" s="16"/>
      <c r="B29" s="20" t="s">
        <v>28</v>
      </c>
      <c r="C29" s="62"/>
      <c r="D29" s="62"/>
      <c r="E29" s="21">
        <v>100000</v>
      </c>
      <c r="F29" s="15">
        <f t="shared" si="3"/>
        <v>60000</v>
      </c>
      <c r="G29" s="15">
        <f t="shared" si="4"/>
        <v>40000</v>
      </c>
      <c r="H29" s="21"/>
      <c r="I29" s="82"/>
      <c r="J29" s="101"/>
      <c r="L29" s="1"/>
      <c r="M29" s="200"/>
      <c r="O29" s="194"/>
      <c r="P29" s="194"/>
      <c r="Q29" s="194"/>
      <c r="S29" s="194"/>
      <c r="T29" s="90"/>
      <c r="U29" s="26"/>
    </row>
    <row r="30" spans="1:23" ht="15.75">
      <c r="A30" s="16"/>
      <c r="B30" s="240"/>
      <c r="C30" s="62"/>
      <c r="D30" s="62"/>
      <c r="E30" s="21"/>
      <c r="F30" s="15"/>
      <c r="G30" s="15"/>
      <c r="H30" s="21"/>
      <c r="I30" s="82"/>
      <c r="J30" s="101"/>
      <c r="L30" s="1"/>
      <c r="M30" s="200"/>
      <c r="O30" s="194"/>
      <c r="P30" s="194"/>
      <c r="Q30" s="194"/>
    </row>
    <row r="31" spans="1:23" ht="15.75">
      <c r="A31" s="16"/>
      <c r="B31" s="20" t="s">
        <v>29</v>
      </c>
      <c r="C31" s="62"/>
      <c r="D31" s="62"/>
      <c r="E31" s="21">
        <v>200000</v>
      </c>
      <c r="F31" s="15">
        <f t="shared" si="3"/>
        <v>120000</v>
      </c>
      <c r="G31" s="15">
        <f t="shared" si="4"/>
        <v>80000</v>
      </c>
      <c r="H31" s="21"/>
      <c r="L31" s="1"/>
      <c r="M31" s="200"/>
      <c r="O31" s="194"/>
      <c r="P31" s="194"/>
      <c r="Q31" s="194"/>
      <c r="U31" s="26"/>
    </row>
    <row r="32" spans="1:23" ht="15.75">
      <c r="A32" s="16"/>
      <c r="B32" s="22" t="s">
        <v>30</v>
      </c>
      <c r="C32" s="55">
        <f>SUM(C17:C31)</f>
        <v>57033000</v>
      </c>
      <c r="D32" s="55">
        <f>SUM(D17:D31)</f>
        <v>9525000</v>
      </c>
      <c r="E32" s="55">
        <f t="shared" ref="E32:H32" si="5">SUM(E17:E31)</f>
        <v>10275000</v>
      </c>
      <c r="F32" s="55">
        <f t="shared" si="5"/>
        <v>5624600</v>
      </c>
      <c r="G32" s="55">
        <f t="shared" si="5"/>
        <v>4650400</v>
      </c>
      <c r="H32" s="55">
        <f t="shared" si="5"/>
        <v>0</v>
      </c>
      <c r="M32" s="26"/>
      <c r="O32" s="194"/>
      <c r="P32" s="194"/>
      <c r="Q32" s="194"/>
      <c r="S32" s="194"/>
      <c r="U32" s="26"/>
    </row>
    <row r="33" spans="1:23" ht="15.75">
      <c r="A33" s="39" t="s">
        <v>31</v>
      </c>
      <c r="B33" s="17" t="s">
        <v>32</v>
      </c>
      <c r="C33" s="18">
        <v>4944000</v>
      </c>
      <c r="D33" s="18">
        <v>825000</v>
      </c>
      <c r="E33" s="18"/>
      <c r="F33" s="18"/>
      <c r="G33" s="18"/>
      <c r="H33" s="18"/>
      <c r="O33" s="194"/>
      <c r="P33" s="194"/>
      <c r="Q33" s="194"/>
      <c r="S33" s="194"/>
    </row>
    <row r="34" spans="1:23" ht="15.75">
      <c r="A34" s="16"/>
      <c r="B34" s="17" t="s">
        <v>19</v>
      </c>
      <c r="C34" s="18"/>
      <c r="D34" s="18"/>
      <c r="E34" s="18">
        <v>300000</v>
      </c>
      <c r="F34" s="18">
        <f>E34*60/100</f>
        <v>180000</v>
      </c>
      <c r="G34" s="18">
        <f>E34*40/100</f>
        <v>120000</v>
      </c>
      <c r="H34" s="18"/>
      <c r="N34" s="205"/>
      <c r="Q34" s="194"/>
      <c r="S34" s="194"/>
    </row>
    <row r="35" spans="1:23" ht="15.75">
      <c r="A35" s="16"/>
      <c r="B35" s="17" t="s">
        <v>33</v>
      </c>
      <c r="C35" s="18"/>
      <c r="D35" s="18"/>
      <c r="E35" s="18">
        <v>200000</v>
      </c>
      <c r="F35" s="18">
        <f t="shared" ref="F35:F37" si="6">E35*60/100</f>
        <v>120000</v>
      </c>
      <c r="G35" s="18">
        <f t="shared" ref="G35:G37" si="7">E35*40/100</f>
        <v>80000</v>
      </c>
      <c r="H35" s="18"/>
      <c r="N35" s="284"/>
      <c r="Q35" s="194"/>
      <c r="S35" s="194"/>
      <c r="U35" s="26"/>
    </row>
    <row r="36" spans="1:23" ht="15.75">
      <c r="A36" s="16"/>
      <c r="B36" s="17" t="s">
        <v>34</v>
      </c>
      <c r="C36" s="18"/>
      <c r="D36" s="18"/>
      <c r="E36" s="18">
        <v>50000</v>
      </c>
      <c r="F36" s="18">
        <f t="shared" si="6"/>
        <v>30000</v>
      </c>
      <c r="G36" s="18">
        <f t="shared" si="7"/>
        <v>20000</v>
      </c>
      <c r="H36" s="18"/>
      <c r="N36" s="284"/>
      <c r="Q36" s="194"/>
      <c r="S36" s="194"/>
    </row>
    <row r="37" spans="1:23" ht="15.75">
      <c r="A37" s="16"/>
      <c r="B37" s="17" t="s">
        <v>20</v>
      </c>
      <c r="C37" s="18"/>
      <c r="D37" s="18"/>
      <c r="E37" s="18">
        <v>50000</v>
      </c>
      <c r="F37" s="18">
        <f t="shared" si="6"/>
        <v>30000</v>
      </c>
      <c r="G37" s="18">
        <f t="shared" si="7"/>
        <v>20000</v>
      </c>
      <c r="H37" s="18"/>
      <c r="N37" s="284"/>
      <c r="Q37" s="194"/>
      <c r="S37" s="194"/>
      <c r="U37" s="26"/>
    </row>
    <row r="38" spans="1:23" ht="15.75">
      <c r="A38" s="16"/>
      <c r="B38" s="17" t="s">
        <v>25</v>
      </c>
      <c r="C38" s="18"/>
      <c r="D38" s="18"/>
      <c r="E38" s="18">
        <v>400000</v>
      </c>
      <c r="F38" s="18">
        <f>E38*60/100</f>
        <v>240000</v>
      </c>
      <c r="G38" s="18">
        <f>E38*40/100</f>
        <v>160000</v>
      </c>
      <c r="H38" s="18"/>
      <c r="N38" s="284"/>
      <c r="Q38" s="194"/>
      <c r="U38" s="26"/>
    </row>
    <row r="39" spans="1:23" ht="15.75">
      <c r="A39" s="16"/>
      <c r="B39" s="22" t="s">
        <v>146</v>
      </c>
      <c r="C39" s="55">
        <f>SUM(C33:C38)</f>
        <v>4944000</v>
      </c>
      <c r="D39" s="55">
        <f t="shared" ref="D39:H39" si="8">SUM(D33:D38)</f>
        <v>825000</v>
      </c>
      <c r="E39" s="55">
        <f t="shared" si="8"/>
        <v>1000000</v>
      </c>
      <c r="F39" s="55">
        <f t="shared" si="8"/>
        <v>600000</v>
      </c>
      <c r="G39" s="55">
        <f t="shared" si="8"/>
        <v>400000</v>
      </c>
      <c r="H39" s="55">
        <f t="shared" si="8"/>
        <v>0</v>
      </c>
      <c r="L39" s="26"/>
      <c r="N39" s="284"/>
      <c r="Q39" s="194"/>
      <c r="W39" s="26"/>
    </row>
    <row r="40" spans="1:23" ht="15.75">
      <c r="A40" s="39" t="s">
        <v>31</v>
      </c>
      <c r="B40" s="17" t="s">
        <v>63</v>
      </c>
      <c r="C40" s="18">
        <v>6426000</v>
      </c>
      <c r="D40" s="18">
        <v>1074000</v>
      </c>
      <c r="E40" s="24"/>
      <c r="F40" s="24"/>
      <c r="G40" s="24"/>
      <c r="H40" s="25"/>
      <c r="N40" s="285"/>
      <c r="Q40" s="194"/>
    </row>
    <row r="41" spans="1:23" ht="15.75">
      <c r="A41" s="16"/>
      <c r="B41" s="17" t="s">
        <v>64</v>
      </c>
      <c r="C41" s="18"/>
      <c r="D41" s="18"/>
      <c r="E41" s="24">
        <v>400000</v>
      </c>
      <c r="F41" s="24">
        <f>E41</f>
        <v>400000</v>
      </c>
      <c r="G41" s="24"/>
      <c r="H41" s="27"/>
      <c r="N41" s="60"/>
      <c r="O41" s="124"/>
      <c r="P41" s="124"/>
      <c r="Q41" s="124"/>
      <c r="R41" s="124"/>
      <c r="S41" s="124"/>
      <c r="T41" s="90"/>
    </row>
    <row r="42" spans="1:23" ht="15.75">
      <c r="A42" s="16"/>
      <c r="B42" s="17" t="s">
        <v>19</v>
      </c>
      <c r="C42" s="18"/>
      <c r="D42" s="18"/>
      <c r="E42" s="24">
        <v>1430000</v>
      </c>
      <c r="F42" s="24">
        <f t="shared" ref="F42:F48" si="9">E42</f>
        <v>1430000</v>
      </c>
      <c r="G42" s="24"/>
      <c r="H42" s="24"/>
      <c r="T42" s="82"/>
    </row>
    <row r="43" spans="1:23" ht="15.75">
      <c r="A43" s="16"/>
      <c r="B43" s="17" t="s">
        <v>24</v>
      </c>
      <c r="C43" s="18"/>
      <c r="D43" s="18"/>
      <c r="E43" s="24">
        <v>1599000</v>
      </c>
      <c r="F43" s="24">
        <f t="shared" si="9"/>
        <v>1599000</v>
      </c>
      <c r="G43" s="24"/>
      <c r="H43" s="27"/>
      <c r="N43" s="286"/>
      <c r="T43" s="26"/>
    </row>
    <row r="44" spans="1:23" ht="15.75">
      <c r="A44" s="16"/>
      <c r="B44" s="17" t="s">
        <v>65</v>
      </c>
      <c r="C44" s="18"/>
      <c r="D44" s="18"/>
      <c r="E44" s="24">
        <v>100000</v>
      </c>
      <c r="F44" s="24">
        <f t="shared" si="9"/>
        <v>100000</v>
      </c>
      <c r="G44" s="24"/>
      <c r="H44" s="27"/>
      <c r="N44" s="286"/>
      <c r="O44" s="279"/>
      <c r="P44" s="279"/>
      <c r="Q44" s="279"/>
      <c r="T44" s="26"/>
    </row>
    <row r="45" spans="1:23" ht="15.75">
      <c r="A45" s="16"/>
      <c r="B45" s="17" t="s">
        <v>66</v>
      </c>
      <c r="C45" s="18"/>
      <c r="D45" s="18"/>
      <c r="E45" s="24">
        <v>600000</v>
      </c>
      <c r="F45" s="24">
        <f t="shared" si="9"/>
        <v>600000</v>
      </c>
      <c r="G45" s="24"/>
      <c r="H45" s="27"/>
      <c r="N45" s="286"/>
      <c r="O45" s="279"/>
      <c r="P45" s="279"/>
      <c r="Q45" s="279"/>
    </row>
    <row r="46" spans="1:23" ht="15.75">
      <c r="A46" s="16"/>
      <c r="B46" s="17" t="s">
        <v>20</v>
      </c>
      <c r="C46" s="18"/>
      <c r="D46" s="18"/>
      <c r="E46" s="24">
        <v>250000</v>
      </c>
      <c r="F46" s="24">
        <f t="shared" si="9"/>
        <v>250000</v>
      </c>
      <c r="G46" s="24"/>
      <c r="H46" s="27"/>
      <c r="N46" s="286"/>
      <c r="O46" s="287"/>
      <c r="P46" s="287"/>
      <c r="Q46" s="287"/>
      <c r="T46" s="26"/>
    </row>
    <row r="47" spans="1:23" ht="15.75">
      <c r="A47" s="16"/>
      <c r="B47" s="17" t="s">
        <v>67</v>
      </c>
      <c r="C47" s="18"/>
      <c r="D47" s="18"/>
      <c r="E47" s="24">
        <v>400000</v>
      </c>
      <c r="F47" s="24">
        <f t="shared" si="9"/>
        <v>400000</v>
      </c>
      <c r="G47" s="24"/>
      <c r="H47" s="27"/>
      <c r="N47" s="286"/>
      <c r="O47" s="279"/>
      <c r="P47" s="279"/>
      <c r="Q47" s="279"/>
    </row>
    <row r="48" spans="1:23" ht="15.75">
      <c r="A48" s="16"/>
      <c r="B48" s="17" t="s">
        <v>25</v>
      </c>
      <c r="C48" s="18"/>
      <c r="D48" s="18"/>
      <c r="E48" s="24">
        <v>200000</v>
      </c>
      <c r="F48" s="24">
        <f t="shared" si="9"/>
        <v>200000</v>
      </c>
      <c r="G48" s="24"/>
      <c r="H48" s="25"/>
      <c r="N48" s="286"/>
      <c r="O48" s="288"/>
      <c r="P48" s="288"/>
      <c r="Q48" s="194"/>
    </row>
    <row r="49" spans="1:20" ht="15.75">
      <c r="A49" s="16"/>
      <c r="B49" s="22" t="s">
        <v>68</v>
      </c>
      <c r="C49" s="63">
        <f>SUM(C40:C48)</f>
        <v>6426000</v>
      </c>
      <c r="D49" s="63">
        <f t="shared" ref="D49:H49" si="10">SUM(D40:D48)</f>
        <v>1074000</v>
      </c>
      <c r="E49" s="63">
        <f t="shared" si="10"/>
        <v>4979000</v>
      </c>
      <c r="F49" s="63">
        <f t="shared" si="10"/>
        <v>4979000</v>
      </c>
      <c r="G49" s="63">
        <f t="shared" si="10"/>
        <v>0</v>
      </c>
      <c r="H49" s="63">
        <f t="shared" si="10"/>
        <v>0</v>
      </c>
      <c r="N49" s="286"/>
      <c r="O49" s="288"/>
      <c r="P49" s="288"/>
      <c r="Q49" s="194"/>
    </row>
    <row r="50" spans="1:20" ht="15.75">
      <c r="A50" s="57"/>
      <c r="B50" s="58" t="s">
        <v>144</v>
      </c>
      <c r="C50" s="59">
        <f>C49+C39</f>
        <v>11370000</v>
      </c>
      <c r="D50" s="59">
        <f t="shared" ref="D50:H50" si="11">D49+D39</f>
        <v>1899000</v>
      </c>
      <c r="E50" s="59">
        <f t="shared" si="11"/>
        <v>5979000</v>
      </c>
      <c r="F50" s="59">
        <f t="shared" si="11"/>
        <v>5579000</v>
      </c>
      <c r="G50" s="59">
        <f t="shared" si="11"/>
        <v>400000</v>
      </c>
      <c r="H50" s="59">
        <f t="shared" si="11"/>
        <v>0</v>
      </c>
      <c r="N50" s="286"/>
      <c r="O50" s="288"/>
      <c r="P50" s="288"/>
      <c r="Q50" s="194"/>
    </row>
    <row r="51" spans="1:20" ht="15.75">
      <c r="A51" s="39" t="s">
        <v>35</v>
      </c>
      <c r="B51" s="17" t="s">
        <v>7</v>
      </c>
      <c r="C51" s="18">
        <v>10417000</v>
      </c>
      <c r="D51" s="18">
        <v>1740000</v>
      </c>
      <c r="E51" s="18"/>
      <c r="F51" s="18"/>
      <c r="G51" s="18"/>
      <c r="H51" s="18"/>
      <c r="N51" s="286"/>
      <c r="O51" s="288"/>
      <c r="P51" s="288"/>
      <c r="Q51" s="194"/>
    </row>
    <row r="52" spans="1:20" ht="15.75">
      <c r="A52" s="16"/>
      <c r="B52" s="17" t="s">
        <v>34</v>
      </c>
      <c r="C52" s="18"/>
      <c r="D52" s="18"/>
      <c r="E52" s="18">
        <v>50000</v>
      </c>
      <c r="F52" s="18">
        <f>E52</f>
        <v>50000</v>
      </c>
      <c r="G52" s="18"/>
      <c r="H52" s="18"/>
      <c r="N52" s="286"/>
      <c r="O52" s="288"/>
      <c r="P52" s="288"/>
      <c r="Q52" s="194"/>
    </row>
    <row r="53" spans="1:20" ht="15.75">
      <c r="A53" s="16"/>
      <c r="B53" s="17" t="s">
        <v>36</v>
      </c>
      <c r="C53" s="18"/>
      <c r="D53" s="18"/>
      <c r="E53" s="18">
        <v>20000</v>
      </c>
      <c r="F53" s="18">
        <f t="shared" ref="F53:F66" si="12">E53</f>
        <v>20000</v>
      </c>
      <c r="G53" s="18"/>
      <c r="H53" s="18"/>
      <c r="N53" s="286"/>
      <c r="O53" s="288"/>
      <c r="P53" s="288"/>
      <c r="Q53" s="194"/>
    </row>
    <row r="54" spans="1:20" ht="15.75">
      <c r="A54" s="16"/>
      <c r="B54" s="17" t="s">
        <v>37</v>
      </c>
      <c r="C54" s="18"/>
      <c r="D54" s="18"/>
      <c r="E54" s="19">
        <v>500000</v>
      </c>
      <c r="F54" s="18">
        <f t="shared" si="12"/>
        <v>500000</v>
      </c>
      <c r="G54" s="18"/>
      <c r="H54" s="18"/>
      <c r="N54" s="289"/>
      <c r="O54" s="288"/>
      <c r="P54" s="288"/>
      <c r="Q54" s="194"/>
      <c r="T54" s="26"/>
    </row>
    <row r="55" spans="1:20" ht="15.75">
      <c r="A55" s="16"/>
      <c r="B55" s="17" t="s">
        <v>38</v>
      </c>
      <c r="C55" s="18"/>
      <c r="D55" s="18"/>
      <c r="E55" s="18">
        <v>200000</v>
      </c>
      <c r="F55" s="18">
        <f t="shared" si="12"/>
        <v>200000</v>
      </c>
      <c r="G55" s="18"/>
      <c r="H55" s="18"/>
      <c r="N55" s="286"/>
      <c r="O55" s="288"/>
      <c r="P55" s="288"/>
      <c r="Q55" s="288"/>
    </row>
    <row r="56" spans="1:20" ht="15.75">
      <c r="A56" s="16"/>
      <c r="B56" s="17" t="s">
        <v>39</v>
      </c>
      <c r="C56" s="18"/>
      <c r="D56" s="18"/>
      <c r="E56" s="18">
        <v>315000</v>
      </c>
      <c r="F56" s="18">
        <f t="shared" si="12"/>
        <v>315000</v>
      </c>
      <c r="G56" s="18"/>
      <c r="H56" s="18"/>
      <c r="L56" s="26"/>
      <c r="M56" s="26"/>
    </row>
    <row r="57" spans="1:20" ht="15.75">
      <c r="A57" s="16"/>
      <c r="B57" s="17" t="s">
        <v>350</v>
      </c>
      <c r="C57" s="18"/>
      <c r="D57" s="18"/>
      <c r="E57" s="18">
        <v>293000</v>
      </c>
      <c r="F57" s="18">
        <f t="shared" si="12"/>
        <v>293000</v>
      </c>
      <c r="G57" s="18"/>
      <c r="H57" s="18"/>
    </row>
    <row r="58" spans="1:20" ht="15.75">
      <c r="A58" s="16"/>
      <c r="B58" s="17" t="s">
        <v>40</v>
      </c>
      <c r="C58" s="18"/>
      <c r="D58" s="18"/>
      <c r="E58" s="18">
        <v>50000</v>
      </c>
      <c r="F58" s="18">
        <f t="shared" si="12"/>
        <v>50000</v>
      </c>
      <c r="G58" s="18"/>
      <c r="H58" s="18"/>
    </row>
    <row r="59" spans="1:20" ht="15.75">
      <c r="A59" s="16"/>
      <c r="B59" s="17" t="s">
        <v>41</v>
      </c>
      <c r="C59" s="18"/>
      <c r="D59" s="18"/>
      <c r="E59" s="18">
        <v>30000</v>
      </c>
      <c r="F59" s="18">
        <f t="shared" si="12"/>
        <v>30000</v>
      </c>
      <c r="G59" s="18"/>
      <c r="H59" s="18"/>
    </row>
    <row r="60" spans="1:20" ht="15.75">
      <c r="A60" s="16"/>
      <c r="B60" s="17" t="s">
        <v>42</v>
      </c>
      <c r="C60" s="18"/>
      <c r="D60" s="18"/>
      <c r="E60" s="18">
        <v>10000</v>
      </c>
      <c r="F60" s="18">
        <f t="shared" si="12"/>
        <v>10000</v>
      </c>
      <c r="G60" s="18"/>
      <c r="H60" s="18"/>
      <c r="N60" s="194"/>
    </row>
    <row r="61" spans="1:20" ht="15.75">
      <c r="A61" s="16"/>
      <c r="B61" s="17" t="s">
        <v>351</v>
      </c>
      <c r="C61" s="18"/>
      <c r="D61" s="18"/>
      <c r="E61" s="18">
        <v>100000</v>
      </c>
      <c r="F61" s="18">
        <f t="shared" si="12"/>
        <v>100000</v>
      </c>
      <c r="G61" s="18"/>
      <c r="H61" s="18"/>
    </row>
    <row r="62" spans="1:20" ht="15.75">
      <c r="A62" s="16"/>
      <c r="B62" s="17" t="s">
        <v>43</v>
      </c>
      <c r="C62" s="18"/>
      <c r="D62" s="18"/>
      <c r="E62" s="18">
        <v>10000</v>
      </c>
      <c r="F62" s="18">
        <f t="shared" si="12"/>
        <v>10000</v>
      </c>
      <c r="G62" s="18"/>
      <c r="H62" s="18"/>
    </row>
    <row r="63" spans="1:20" ht="15.75">
      <c r="A63" s="16"/>
      <c r="B63" s="17" t="s">
        <v>44</v>
      </c>
      <c r="C63" s="18"/>
      <c r="D63" s="18"/>
      <c r="E63" s="18">
        <v>60000</v>
      </c>
      <c r="F63" s="18">
        <f t="shared" si="12"/>
        <v>60000</v>
      </c>
      <c r="G63" s="18"/>
      <c r="H63" s="18"/>
    </row>
    <row r="64" spans="1:20" ht="15.75">
      <c r="A64" s="16"/>
      <c r="B64" s="17" t="s">
        <v>45</v>
      </c>
      <c r="C64" s="18"/>
      <c r="D64" s="18"/>
      <c r="E64" s="18">
        <v>10000</v>
      </c>
      <c r="F64" s="18">
        <f t="shared" si="12"/>
        <v>10000</v>
      </c>
      <c r="G64" s="18"/>
      <c r="H64" s="18"/>
    </row>
    <row r="65" spans="1:16" ht="15.75">
      <c r="A65" s="16"/>
      <c r="B65" s="17" t="s">
        <v>352</v>
      </c>
      <c r="C65" s="18"/>
      <c r="D65" s="18"/>
      <c r="E65" s="18">
        <v>150000</v>
      </c>
      <c r="F65" s="18">
        <f t="shared" si="12"/>
        <v>150000</v>
      </c>
      <c r="G65" s="18"/>
      <c r="H65" s="18"/>
    </row>
    <row r="66" spans="1:16" ht="15.75">
      <c r="A66" s="16"/>
      <c r="B66" s="17" t="s">
        <v>46</v>
      </c>
      <c r="C66" s="18"/>
      <c r="D66" s="18"/>
      <c r="E66" s="18">
        <v>50000</v>
      </c>
      <c r="F66" s="18">
        <f t="shared" si="12"/>
        <v>50000</v>
      </c>
      <c r="G66" s="18"/>
      <c r="H66" s="18"/>
      <c r="J66" s="237"/>
    </row>
    <row r="67" spans="1:16" ht="15.75">
      <c r="A67" s="239"/>
      <c r="B67" s="22" t="s">
        <v>47</v>
      </c>
      <c r="C67" s="55">
        <f>SUM(C51:C66)</f>
        <v>10417000</v>
      </c>
      <c r="D67" s="55">
        <f t="shared" ref="D67:H67" si="13">SUM(D51:D66)</f>
        <v>1740000</v>
      </c>
      <c r="E67" s="55">
        <f t="shared" si="13"/>
        <v>1848000</v>
      </c>
      <c r="F67" s="55">
        <f t="shared" si="13"/>
        <v>1848000</v>
      </c>
      <c r="G67" s="55">
        <f t="shared" si="13"/>
        <v>0</v>
      </c>
      <c r="H67" s="55">
        <f t="shared" si="13"/>
        <v>0</v>
      </c>
      <c r="K67" s="26"/>
      <c r="L67" s="26"/>
    </row>
    <row r="68" spans="1:16" ht="15.75">
      <c r="A68" s="39" t="s">
        <v>48</v>
      </c>
      <c r="B68" s="17" t="s">
        <v>49</v>
      </c>
      <c r="C68" s="18">
        <v>1273000</v>
      </c>
      <c r="D68" s="18">
        <v>213000</v>
      </c>
      <c r="E68" s="24"/>
      <c r="F68" s="24"/>
      <c r="G68" s="24"/>
      <c r="H68" s="25"/>
      <c r="J68" s="26"/>
    </row>
    <row r="69" spans="1:16" ht="15.75">
      <c r="A69" s="16"/>
      <c r="B69" s="17" t="s">
        <v>50</v>
      </c>
      <c r="C69" s="18"/>
      <c r="D69" s="18"/>
      <c r="E69" s="24">
        <v>5100000</v>
      </c>
      <c r="F69" s="24">
        <f>E69</f>
        <v>5100000</v>
      </c>
      <c r="G69" s="24"/>
      <c r="H69" s="24"/>
      <c r="K69" s="26"/>
      <c r="L69" s="26"/>
      <c r="M69" s="82"/>
    </row>
    <row r="70" spans="1:16" ht="15.75">
      <c r="A70" s="16"/>
      <c r="B70" s="17" t="s">
        <v>51</v>
      </c>
      <c r="C70" s="18"/>
      <c r="D70" s="18"/>
      <c r="E70" s="24">
        <v>2240000</v>
      </c>
      <c r="F70" s="24">
        <f t="shared" ref="F70:F74" si="14">E70</f>
        <v>2240000</v>
      </c>
      <c r="G70" s="24"/>
      <c r="H70" s="24"/>
      <c r="K70" s="26"/>
      <c r="L70" s="26"/>
      <c r="M70" s="82"/>
    </row>
    <row r="71" spans="1:16" ht="15.75">
      <c r="A71" s="16"/>
      <c r="B71" s="17" t="s">
        <v>52</v>
      </c>
      <c r="C71" s="18"/>
      <c r="D71" s="18"/>
      <c r="E71" s="24">
        <v>403000</v>
      </c>
      <c r="F71" s="24">
        <f t="shared" si="14"/>
        <v>403000</v>
      </c>
      <c r="G71" s="24"/>
      <c r="H71" s="24"/>
      <c r="K71" s="82"/>
      <c r="L71" s="82"/>
      <c r="M71" s="82"/>
    </row>
    <row r="72" spans="1:16" ht="15.75">
      <c r="A72" s="16"/>
      <c r="B72" s="17" t="s">
        <v>53</v>
      </c>
      <c r="C72" s="18"/>
      <c r="D72" s="18"/>
      <c r="E72" s="24">
        <v>150000</v>
      </c>
      <c r="F72" s="24">
        <f t="shared" si="14"/>
        <v>150000</v>
      </c>
      <c r="G72" s="24"/>
      <c r="H72" s="24"/>
    </row>
    <row r="73" spans="1:16" ht="15.75">
      <c r="A73" s="16"/>
      <c r="B73" s="17" t="s">
        <v>371</v>
      </c>
      <c r="C73" s="18"/>
      <c r="D73" s="18"/>
      <c r="E73" s="24">
        <v>160000</v>
      </c>
      <c r="F73" s="24">
        <f t="shared" si="14"/>
        <v>160000</v>
      </c>
      <c r="G73" s="24"/>
      <c r="H73" s="24"/>
    </row>
    <row r="74" spans="1:16" ht="15.75">
      <c r="A74" s="16"/>
      <c r="B74" s="17" t="s">
        <v>38</v>
      </c>
      <c r="C74" s="18"/>
      <c r="D74" s="18"/>
      <c r="E74" s="24">
        <v>50000</v>
      </c>
      <c r="F74" s="24">
        <f t="shared" si="14"/>
        <v>50000</v>
      </c>
      <c r="G74" s="24"/>
      <c r="H74" s="24"/>
    </row>
    <row r="75" spans="1:16" ht="15.75">
      <c r="A75" s="239"/>
      <c r="B75" s="22" t="s">
        <v>54</v>
      </c>
      <c r="C75" s="55">
        <f>SUM(C68:C72)</f>
        <v>1273000</v>
      </c>
      <c r="D75" s="55">
        <f>SUM(D68:D72)</f>
        <v>213000</v>
      </c>
      <c r="E75" s="55">
        <f>SUM(E68:E74)</f>
        <v>8103000</v>
      </c>
      <c r="F75" s="55">
        <f>SUM(F68:F74)</f>
        <v>8103000</v>
      </c>
      <c r="G75" s="55">
        <f>SUM(G68:G72)</f>
        <v>0</v>
      </c>
      <c r="H75" s="55">
        <f>SUM(H68:H72)</f>
        <v>0</v>
      </c>
    </row>
    <row r="76" spans="1:16" ht="15.75">
      <c r="A76" s="39" t="s">
        <v>55</v>
      </c>
      <c r="B76" s="17" t="s">
        <v>56</v>
      </c>
      <c r="C76" s="23">
        <v>5385000</v>
      </c>
      <c r="D76" s="23">
        <v>899000</v>
      </c>
      <c r="E76" s="24"/>
      <c r="F76" s="24"/>
      <c r="G76" s="24"/>
      <c r="H76" s="25"/>
      <c r="J76" s="26"/>
    </row>
    <row r="77" spans="1:16" ht="15.75">
      <c r="A77" s="16"/>
      <c r="B77" s="17" t="s">
        <v>57</v>
      </c>
      <c r="C77" s="18"/>
      <c r="D77" s="18"/>
      <c r="E77" s="24">
        <v>200000</v>
      </c>
      <c r="F77" s="24">
        <v>296000</v>
      </c>
      <c r="G77" s="24"/>
      <c r="H77" s="24"/>
      <c r="J77" s="26"/>
    </row>
    <row r="78" spans="1:16" ht="15.75">
      <c r="A78" s="16"/>
      <c r="B78" s="17" t="s">
        <v>58</v>
      </c>
      <c r="C78" s="18"/>
      <c r="D78" s="18"/>
      <c r="E78" s="24">
        <v>96000</v>
      </c>
      <c r="F78" s="24">
        <v>0</v>
      </c>
      <c r="G78" s="24"/>
      <c r="H78" s="24"/>
      <c r="I78" s="230"/>
      <c r="J78" s="26"/>
      <c r="O78" s="194"/>
      <c r="P78" s="194"/>
    </row>
    <row r="79" spans="1:16">
      <c r="A79" s="16"/>
      <c r="B79" s="8" t="s">
        <v>59</v>
      </c>
      <c r="C79" s="8"/>
      <c r="D79" s="8"/>
      <c r="E79" s="24"/>
      <c r="F79" s="24">
        <v>0</v>
      </c>
      <c r="G79" s="24"/>
      <c r="H79" s="24"/>
      <c r="O79" s="194"/>
      <c r="P79" s="194"/>
    </row>
    <row r="80" spans="1:16">
      <c r="A80" s="16"/>
      <c r="B80" s="9" t="s">
        <v>60</v>
      </c>
      <c r="C80" s="9"/>
      <c r="D80" s="9"/>
      <c r="E80" s="24"/>
      <c r="F80" s="24">
        <v>0</v>
      </c>
      <c r="G80" s="24"/>
      <c r="H80" s="24"/>
      <c r="J80" s="231"/>
      <c r="K80" s="230"/>
      <c r="L80" s="230"/>
      <c r="O80" s="194"/>
      <c r="P80" s="194"/>
    </row>
    <row r="81" spans="1:14" ht="15.75">
      <c r="A81" s="16"/>
      <c r="B81" s="17" t="s">
        <v>61</v>
      </c>
      <c r="C81" s="70">
        <v>7712000</v>
      </c>
      <c r="D81" s="70">
        <v>1288000</v>
      </c>
      <c r="E81" s="24"/>
      <c r="F81" s="24"/>
      <c r="G81" s="24"/>
      <c r="H81" s="25"/>
      <c r="I81" s="232"/>
      <c r="J81" s="233"/>
      <c r="K81" s="233"/>
      <c r="L81" s="230"/>
    </row>
    <row r="82" spans="1:14" ht="15.75">
      <c r="A82" s="16"/>
      <c r="B82" s="22" t="s">
        <v>62</v>
      </c>
      <c r="C82" s="55">
        <f>SUM(C76:C81)</f>
        <v>13097000</v>
      </c>
      <c r="D82" s="55">
        <f t="shared" ref="D82:H82" si="15">SUM(D76:D81)</f>
        <v>2187000</v>
      </c>
      <c r="E82" s="55">
        <f t="shared" si="15"/>
        <v>296000</v>
      </c>
      <c r="F82" s="55">
        <f t="shared" si="15"/>
        <v>296000</v>
      </c>
      <c r="G82" s="55">
        <f t="shared" si="15"/>
        <v>0</v>
      </c>
      <c r="H82" s="55">
        <f t="shared" si="15"/>
        <v>0</v>
      </c>
      <c r="I82" s="230"/>
      <c r="J82" s="230"/>
      <c r="K82" s="230"/>
      <c r="L82" s="230"/>
    </row>
    <row r="83" spans="1:14" ht="15.75">
      <c r="A83" s="39" t="s">
        <v>69</v>
      </c>
      <c r="B83" s="28" t="s">
        <v>10</v>
      </c>
      <c r="C83" s="18">
        <v>11100000</v>
      </c>
      <c r="D83" s="18">
        <v>1850000</v>
      </c>
      <c r="E83" s="24"/>
      <c r="F83" s="24"/>
      <c r="G83" s="24"/>
      <c r="H83" s="24"/>
      <c r="I83" s="230"/>
      <c r="J83" s="234"/>
      <c r="K83" s="235"/>
      <c r="L83" s="230"/>
    </row>
    <row r="84" spans="1:14" ht="15.75">
      <c r="A84" s="16"/>
      <c r="B84" s="17" t="s">
        <v>37</v>
      </c>
      <c r="C84" s="18"/>
      <c r="D84" s="18"/>
      <c r="E84" s="24">
        <v>7300000</v>
      </c>
      <c r="F84" s="24">
        <f>E84</f>
        <v>7300000</v>
      </c>
      <c r="G84" s="24"/>
      <c r="H84" s="24"/>
      <c r="I84" s="230"/>
      <c r="J84" s="236"/>
      <c r="K84" s="236"/>
      <c r="L84" s="230"/>
    </row>
    <row r="85" spans="1:14" ht="15.75">
      <c r="A85" s="16"/>
      <c r="B85" s="17" t="s">
        <v>70</v>
      </c>
      <c r="C85" s="18"/>
      <c r="D85" s="18"/>
      <c r="E85" s="24">
        <v>3059000</v>
      </c>
      <c r="F85" s="24">
        <f t="shared" ref="F85:F102" si="16">E85</f>
        <v>3059000</v>
      </c>
      <c r="G85" s="24"/>
      <c r="H85" s="24"/>
      <c r="I85" s="230"/>
      <c r="J85" s="236"/>
      <c r="K85" s="236"/>
      <c r="L85" s="230"/>
      <c r="N85" s="194"/>
    </row>
    <row r="86" spans="1:14" ht="15.75">
      <c r="A86" s="16"/>
      <c r="B86" s="17" t="s">
        <v>27</v>
      </c>
      <c r="C86" s="18"/>
      <c r="D86" s="18"/>
      <c r="E86" s="24"/>
      <c r="F86" s="24">
        <f t="shared" si="16"/>
        <v>0</v>
      </c>
      <c r="G86" s="24"/>
      <c r="H86" s="24"/>
      <c r="I86" s="230"/>
      <c r="J86" s="230"/>
      <c r="K86" s="230"/>
      <c r="L86" s="230"/>
      <c r="N86" s="194"/>
    </row>
    <row r="87" spans="1:14" ht="15.75">
      <c r="A87" s="16"/>
      <c r="B87" s="17" t="s">
        <v>71</v>
      </c>
      <c r="C87" s="18"/>
      <c r="D87" s="18"/>
      <c r="E87" s="24">
        <v>1500000</v>
      </c>
      <c r="F87" s="24">
        <f t="shared" si="16"/>
        <v>1500000</v>
      </c>
      <c r="G87" s="24"/>
      <c r="H87" s="243" t="s">
        <v>342</v>
      </c>
      <c r="N87" s="194"/>
    </row>
    <row r="88" spans="1:14" ht="15.75">
      <c r="A88" s="29"/>
      <c r="B88" s="20" t="s">
        <v>72</v>
      </c>
      <c r="C88" s="62"/>
      <c r="D88" s="62"/>
      <c r="E88" s="24"/>
      <c r="F88" s="24">
        <f t="shared" si="16"/>
        <v>0</v>
      </c>
      <c r="G88" s="24"/>
      <c r="H88" s="266">
        <v>5000000</v>
      </c>
    </row>
    <row r="89" spans="1:14">
      <c r="A89" s="16"/>
      <c r="B89" s="30" t="s">
        <v>368</v>
      </c>
      <c r="C89" s="64"/>
      <c r="D89" s="64"/>
      <c r="E89" s="24"/>
      <c r="F89" s="24">
        <f t="shared" si="16"/>
        <v>0</v>
      </c>
      <c r="G89" s="24"/>
      <c r="H89" s="24">
        <v>9396000</v>
      </c>
    </row>
    <row r="90" spans="1:14" ht="15.75">
      <c r="A90" s="29"/>
      <c r="B90" s="31" t="s">
        <v>73</v>
      </c>
      <c r="C90" s="65"/>
      <c r="D90" s="65"/>
      <c r="E90" s="24"/>
      <c r="F90" s="24">
        <f t="shared" si="16"/>
        <v>0</v>
      </c>
      <c r="G90" s="24"/>
      <c r="H90" s="24"/>
      <c r="I90" s="272"/>
    </row>
    <row r="91" spans="1:14" ht="15.75">
      <c r="A91" s="29"/>
      <c r="B91" s="31" t="s">
        <v>74</v>
      </c>
      <c r="C91" s="65"/>
      <c r="D91" s="65"/>
      <c r="E91" s="32"/>
      <c r="F91" s="24">
        <f t="shared" si="16"/>
        <v>0</v>
      </c>
      <c r="G91" s="32"/>
      <c r="H91" s="32"/>
      <c r="I91" s="272"/>
    </row>
    <row r="92" spans="1:14" ht="15.75">
      <c r="A92" s="29"/>
      <c r="B92" s="248" t="s">
        <v>75</v>
      </c>
      <c r="C92" s="249"/>
      <c r="D92" s="249"/>
      <c r="E92" s="250"/>
      <c r="F92" s="251">
        <f t="shared" si="16"/>
        <v>0</v>
      </c>
      <c r="G92" s="250"/>
      <c r="H92" s="250">
        <v>0</v>
      </c>
    </row>
    <row r="93" spans="1:14" ht="15.75">
      <c r="A93" s="29"/>
      <c r="B93" s="248" t="s">
        <v>369</v>
      </c>
      <c r="C93" s="249"/>
      <c r="D93" s="249"/>
      <c r="E93" s="250"/>
      <c r="F93" s="251">
        <f t="shared" si="16"/>
        <v>0</v>
      </c>
      <c r="G93" s="250"/>
      <c r="H93" s="250">
        <v>3000000</v>
      </c>
      <c r="N93" s="194"/>
    </row>
    <row r="94" spans="1:14" ht="15.75">
      <c r="A94" s="29"/>
      <c r="B94" s="248" t="s">
        <v>76</v>
      </c>
      <c r="C94" s="249"/>
      <c r="D94" s="249"/>
      <c r="E94" s="250"/>
      <c r="F94" s="251">
        <f t="shared" si="16"/>
        <v>0</v>
      </c>
      <c r="G94" s="250"/>
      <c r="H94" s="250">
        <v>0</v>
      </c>
      <c r="N94" s="194"/>
    </row>
    <row r="95" spans="1:14" ht="15.75">
      <c r="A95" s="16"/>
      <c r="B95" s="17" t="s">
        <v>367</v>
      </c>
      <c r="C95" s="253"/>
      <c r="D95" s="253"/>
      <c r="E95" s="254"/>
      <c r="F95" s="251">
        <f t="shared" si="16"/>
        <v>0</v>
      </c>
      <c r="G95" s="254"/>
      <c r="H95" s="275">
        <v>12000000</v>
      </c>
      <c r="N95" s="194"/>
    </row>
    <row r="96" spans="1:14" ht="15.75">
      <c r="A96" s="16"/>
      <c r="B96" s="252" t="s">
        <v>366</v>
      </c>
      <c r="C96" s="253"/>
      <c r="D96" s="253"/>
      <c r="E96" s="254"/>
      <c r="F96" s="251">
        <f t="shared" si="16"/>
        <v>0</v>
      </c>
      <c r="G96" s="254"/>
      <c r="H96" s="254">
        <v>0</v>
      </c>
      <c r="N96" s="194"/>
    </row>
    <row r="97" spans="1:12" ht="15.75">
      <c r="A97" s="16"/>
      <c r="B97" s="267" t="s">
        <v>143</v>
      </c>
      <c r="C97" s="253"/>
      <c r="D97" s="253"/>
      <c r="E97" s="254"/>
      <c r="F97" s="251">
        <f t="shared" si="16"/>
        <v>0</v>
      </c>
      <c r="G97" s="254"/>
      <c r="H97" s="273"/>
    </row>
    <row r="98" spans="1:12">
      <c r="A98" s="16"/>
      <c r="B98" s="255" t="s">
        <v>77</v>
      </c>
      <c r="C98" s="256"/>
      <c r="D98" s="256"/>
      <c r="E98" s="250"/>
      <c r="F98" s="251">
        <f t="shared" si="16"/>
        <v>0</v>
      </c>
      <c r="G98" s="250"/>
      <c r="H98" s="250">
        <v>2000000</v>
      </c>
    </row>
    <row r="99" spans="1:12" ht="15.75">
      <c r="A99" s="29"/>
      <c r="B99" s="248" t="s">
        <v>78</v>
      </c>
      <c r="C99" s="249"/>
      <c r="D99" s="249"/>
      <c r="E99" s="250"/>
      <c r="F99" s="251">
        <f t="shared" si="16"/>
        <v>0</v>
      </c>
      <c r="G99" s="250"/>
      <c r="H99" s="250">
        <v>0</v>
      </c>
      <c r="L99" s="54"/>
    </row>
    <row r="100" spans="1:12" ht="15.75">
      <c r="A100" s="16"/>
      <c r="B100" s="248" t="s">
        <v>79</v>
      </c>
      <c r="C100" s="249"/>
      <c r="D100" s="249"/>
      <c r="E100" s="250"/>
      <c r="F100" s="251">
        <f t="shared" si="16"/>
        <v>0</v>
      </c>
      <c r="G100" s="250"/>
      <c r="H100" s="250">
        <v>0</v>
      </c>
    </row>
    <row r="101" spans="1:12" ht="15.75">
      <c r="A101" s="16"/>
      <c r="B101" s="248" t="s">
        <v>103</v>
      </c>
      <c r="C101" s="249"/>
      <c r="D101" s="249"/>
      <c r="E101" s="250"/>
      <c r="F101" s="251">
        <f t="shared" si="16"/>
        <v>0</v>
      </c>
      <c r="G101" s="250"/>
      <c r="H101" s="250">
        <v>0</v>
      </c>
    </row>
    <row r="102" spans="1:12" ht="15.75">
      <c r="A102" s="16"/>
      <c r="B102" s="248" t="s">
        <v>80</v>
      </c>
      <c r="C102" s="249"/>
      <c r="D102" s="249"/>
      <c r="E102" s="250"/>
      <c r="F102" s="251">
        <f t="shared" si="16"/>
        <v>0</v>
      </c>
      <c r="G102" s="250"/>
      <c r="H102" s="250"/>
    </row>
    <row r="103" spans="1:12" ht="15.75">
      <c r="A103" s="16"/>
      <c r="B103" s="22" t="s">
        <v>81</v>
      </c>
      <c r="C103" s="55">
        <f>SUM(C83:C102)</f>
        <v>11100000</v>
      </c>
      <c r="D103" s="55">
        <f t="shared" ref="D103:H103" si="17">SUM(D83:D102)</f>
        <v>1850000</v>
      </c>
      <c r="E103" s="55">
        <f t="shared" si="17"/>
        <v>11859000</v>
      </c>
      <c r="F103" s="55">
        <f t="shared" si="17"/>
        <v>11859000</v>
      </c>
      <c r="G103" s="55">
        <f t="shared" si="17"/>
        <v>0</v>
      </c>
      <c r="H103" s="55">
        <f t="shared" si="17"/>
        <v>31396000</v>
      </c>
    </row>
    <row r="104" spans="1:12" ht="15.75">
      <c r="A104" s="39" t="s">
        <v>82</v>
      </c>
      <c r="B104" s="28" t="s">
        <v>83</v>
      </c>
      <c r="C104" s="18">
        <v>73058000</v>
      </c>
      <c r="D104" s="24">
        <v>12201000</v>
      </c>
      <c r="E104" s="24"/>
      <c r="F104" s="24"/>
      <c r="G104" s="24"/>
      <c r="H104" s="24"/>
    </row>
    <row r="105" spans="1:12" ht="15.75">
      <c r="A105" s="16"/>
      <c r="B105" s="17" t="s">
        <v>43</v>
      </c>
      <c r="C105" s="18"/>
      <c r="D105" s="18"/>
      <c r="E105" s="24">
        <v>1500000</v>
      </c>
      <c r="F105" s="24">
        <f>E105*60/100</f>
        <v>900000</v>
      </c>
      <c r="G105" s="24">
        <f>E105*40/100</f>
        <v>600000</v>
      </c>
      <c r="H105" s="34"/>
    </row>
    <row r="106" spans="1:12" ht="15.75">
      <c r="A106" s="16"/>
      <c r="B106" s="17" t="s">
        <v>38</v>
      </c>
      <c r="C106" s="18"/>
      <c r="D106" s="18"/>
      <c r="E106" s="24">
        <v>350000</v>
      </c>
      <c r="F106" s="24">
        <f t="shared" ref="F106:F140" si="18">E106*60/100</f>
        <v>210000</v>
      </c>
      <c r="G106" s="24">
        <f t="shared" ref="G106:G140" si="19">E106*40/100</f>
        <v>140000</v>
      </c>
      <c r="H106" s="34"/>
    </row>
    <row r="107" spans="1:12" ht="15.75">
      <c r="A107" s="16"/>
      <c r="B107" s="17" t="s">
        <v>29</v>
      </c>
      <c r="C107" s="18"/>
      <c r="D107" s="18"/>
      <c r="E107" s="24">
        <v>1200000</v>
      </c>
      <c r="F107" s="24">
        <f t="shared" si="18"/>
        <v>720000</v>
      </c>
      <c r="G107" s="24">
        <f t="shared" si="19"/>
        <v>480000</v>
      </c>
      <c r="H107" s="34"/>
    </row>
    <row r="108" spans="1:12" ht="15.75">
      <c r="A108" s="16"/>
      <c r="B108" s="17" t="s">
        <v>84</v>
      </c>
      <c r="C108" s="18"/>
      <c r="D108" s="18"/>
      <c r="E108" s="24">
        <v>400000</v>
      </c>
      <c r="F108" s="24">
        <f t="shared" si="18"/>
        <v>240000</v>
      </c>
      <c r="G108" s="24">
        <f t="shared" si="19"/>
        <v>160000</v>
      </c>
      <c r="H108" s="34"/>
      <c r="J108" s="26"/>
    </row>
    <row r="109" spans="1:12" ht="15.75">
      <c r="A109" s="16"/>
      <c r="B109" s="17" t="s">
        <v>85</v>
      </c>
      <c r="C109" s="18"/>
      <c r="D109" s="18"/>
      <c r="E109" s="24">
        <v>400000</v>
      </c>
      <c r="F109" s="24">
        <f t="shared" si="18"/>
        <v>240000</v>
      </c>
      <c r="G109" s="24">
        <f t="shared" si="19"/>
        <v>160000</v>
      </c>
      <c r="H109" s="34"/>
    </row>
    <row r="110" spans="1:12" ht="15.75">
      <c r="A110" s="16"/>
      <c r="B110" s="17" t="s">
        <v>140</v>
      </c>
      <c r="C110" s="18"/>
      <c r="D110" s="18"/>
      <c r="E110" s="24">
        <v>2000000</v>
      </c>
      <c r="F110" s="24">
        <f t="shared" si="18"/>
        <v>1200000</v>
      </c>
      <c r="G110" s="24">
        <f t="shared" si="19"/>
        <v>800000</v>
      </c>
      <c r="H110" s="34"/>
    </row>
    <row r="111" spans="1:12" ht="15.75">
      <c r="A111" s="16"/>
      <c r="B111" s="17" t="s">
        <v>86</v>
      </c>
      <c r="C111" s="18"/>
      <c r="D111" s="18"/>
      <c r="E111" s="24">
        <v>960000</v>
      </c>
      <c r="F111" s="24">
        <f t="shared" si="18"/>
        <v>576000</v>
      </c>
      <c r="G111" s="24">
        <f t="shared" si="19"/>
        <v>384000</v>
      </c>
      <c r="H111" s="34"/>
    </row>
    <row r="112" spans="1:12" ht="15.75">
      <c r="A112" s="16"/>
      <c r="B112" s="17" t="s">
        <v>64</v>
      </c>
      <c r="C112" s="18"/>
      <c r="D112" s="18"/>
      <c r="E112" s="24">
        <v>8500000</v>
      </c>
      <c r="F112" s="24">
        <f t="shared" si="18"/>
        <v>5100000</v>
      </c>
      <c r="G112" s="24">
        <f t="shared" si="19"/>
        <v>3400000</v>
      </c>
      <c r="H112" s="34"/>
    </row>
    <row r="113" spans="1:14" ht="15.75">
      <c r="A113" s="16"/>
      <c r="B113" s="17" t="s">
        <v>87</v>
      </c>
      <c r="C113" s="18"/>
      <c r="D113" s="18"/>
      <c r="E113" s="24">
        <v>600000</v>
      </c>
      <c r="F113" s="24">
        <f t="shared" si="18"/>
        <v>360000</v>
      </c>
      <c r="G113" s="24">
        <f t="shared" si="19"/>
        <v>240000</v>
      </c>
      <c r="H113" s="34"/>
    </row>
    <row r="114" spans="1:14" ht="15.75">
      <c r="A114" s="16"/>
      <c r="B114" s="17" t="s">
        <v>88</v>
      </c>
      <c r="C114" s="18"/>
      <c r="D114" s="18"/>
      <c r="E114" s="24">
        <v>600000</v>
      </c>
      <c r="F114" s="24">
        <f t="shared" si="18"/>
        <v>360000</v>
      </c>
      <c r="G114" s="24">
        <f t="shared" si="19"/>
        <v>240000</v>
      </c>
      <c r="H114" s="34"/>
    </row>
    <row r="115" spans="1:14" ht="15.75">
      <c r="A115" s="16"/>
      <c r="B115" s="17" t="s">
        <v>65</v>
      </c>
      <c r="C115" s="18"/>
      <c r="D115" s="18"/>
      <c r="E115" s="24">
        <v>1700000</v>
      </c>
      <c r="F115" s="24">
        <f t="shared" si="18"/>
        <v>1020000</v>
      </c>
      <c r="G115" s="24">
        <f t="shared" si="19"/>
        <v>680000</v>
      </c>
      <c r="H115" s="34"/>
    </row>
    <row r="116" spans="1:14" ht="15.75">
      <c r="A116" s="16"/>
      <c r="B116" s="17" t="s">
        <v>89</v>
      </c>
      <c r="C116" s="18"/>
      <c r="D116" s="18"/>
      <c r="E116" s="24">
        <v>7000000</v>
      </c>
      <c r="F116" s="24">
        <f t="shared" si="18"/>
        <v>4200000</v>
      </c>
      <c r="G116" s="24">
        <f t="shared" si="19"/>
        <v>2800000</v>
      </c>
      <c r="H116" s="34"/>
    </row>
    <row r="117" spans="1:14" ht="15.75">
      <c r="A117" s="16"/>
      <c r="B117" s="17" t="s">
        <v>346</v>
      </c>
      <c r="C117" s="18"/>
      <c r="D117" s="18"/>
      <c r="E117" s="221">
        <v>500000</v>
      </c>
      <c r="F117" s="24">
        <f t="shared" si="18"/>
        <v>300000</v>
      </c>
      <c r="G117" s="24">
        <f t="shared" si="19"/>
        <v>200000</v>
      </c>
      <c r="H117" s="34"/>
      <c r="I117" s="222"/>
      <c r="J117" s="222"/>
      <c r="K117" s="222"/>
    </row>
    <row r="118" spans="1:14" ht="15.75">
      <c r="A118" s="16"/>
      <c r="B118" s="17" t="s">
        <v>90</v>
      </c>
      <c r="C118" s="18"/>
      <c r="D118" s="18"/>
      <c r="E118" s="24">
        <v>4000000</v>
      </c>
      <c r="F118" s="24">
        <f t="shared" si="18"/>
        <v>2400000</v>
      </c>
      <c r="G118" s="24">
        <f t="shared" si="19"/>
        <v>1600000</v>
      </c>
      <c r="H118" s="34"/>
      <c r="I118" s="24"/>
      <c r="J118" s="24"/>
      <c r="K118" s="26"/>
      <c r="L118" s="26"/>
      <c r="M118" s="26"/>
      <c r="N118" s="194"/>
    </row>
    <row r="119" spans="1:14" ht="15.75">
      <c r="A119" s="16"/>
      <c r="B119" s="17" t="s">
        <v>91</v>
      </c>
      <c r="C119" s="18"/>
      <c r="D119" s="18"/>
      <c r="E119" s="27">
        <v>480000</v>
      </c>
      <c r="F119" s="24">
        <f t="shared" si="18"/>
        <v>288000</v>
      </c>
      <c r="G119" s="24">
        <f t="shared" si="19"/>
        <v>192000</v>
      </c>
      <c r="H119" s="27"/>
      <c r="K119" s="26"/>
      <c r="L119" s="26"/>
      <c r="M119" s="26"/>
      <c r="N119" s="194"/>
    </row>
    <row r="120" spans="1:14" ht="15.75">
      <c r="A120" s="16"/>
      <c r="B120" s="17" t="s">
        <v>141</v>
      </c>
      <c r="C120" s="18"/>
      <c r="D120" s="18"/>
      <c r="E120" s="24">
        <v>500000</v>
      </c>
      <c r="F120" s="24">
        <f t="shared" si="18"/>
        <v>300000</v>
      </c>
      <c r="G120" s="24">
        <f t="shared" si="19"/>
        <v>200000</v>
      </c>
      <c r="H120" s="34"/>
      <c r="K120" s="26"/>
      <c r="L120" s="26"/>
      <c r="M120" s="26"/>
      <c r="N120" s="194"/>
    </row>
    <row r="121" spans="1:14" ht="15.75">
      <c r="A121" s="16"/>
      <c r="B121" s="17" t="s">
        <v>92</v>
      </c>
      <c r="C121" s="18"/>
      <c r="D121" s="18"/>
      <c r="E121" s="24">
        <v>1000000</v>
      </c>
      <c r="F121" s="24">
        <f t="shared" si="18"/>
        <v>600000</v>
      </c>
      <c r="G121" s="24">
        <f t="shared" si="19"/>
        <v>400000</v>
      </c>
      <c r="H121" s="34"/>
    </row>
    <row r="122" spans="1:14" ht="15.75">
      <c r="A122" s="16"/>
      <c r="B122" s="17" t="s">
        <v>93</v>
      </c>
      <c r="C122" s="18"/>
      <c r="D122" s="18"/>
      <c r="E122" s="24">
        <v>1200000</v>
      </c>
      <c r="F122" s="24">
        <f t="shared" si="18"/>
        <v>720000</v>
      </c>
      <c r="G122" s="24">
        <f t="shared" si="19"/>
        <v>480000</v>
      </c>
      <c r="H122" s="34"/>
    </row>
    <row r="123" spans="1:14" ht="15.75">
      <c r="A123" s="16"/>
      <c r="B123" s="17" t="s">
        <v>94</v>
      </c>
      <c r="C123" s="18"/>
      <c r="D123" s="18"/>
      <c r="E123" s="24">
        <v>300000</v>
      </c>
      <c r="F123" s="24">
        <f t="shared" si="18"/>
        <v>180000</v>
      </c>
      <c r="G123" s="24">
        <f t="shared" si="19"/>
        <v>120000</v>
      </c>
      <c r="H123" s="34"/>
    </row>
    <row r="124" spans="1:14" ht="15.75">
      <c r="A124" s="16"/>
      <c r="B124" s="35" t="s">
        <v>95</v>
      </c>
      <c r="C124" s="19"/>
      <c r="D124" s="19"/>
      <c r="E124" s="24">
        <v>400000</v>
      </c>
      <c r="F124" s="24">
        <f t="shared" si="18"/>
        <v>240000</v>
      </c>
      <c r="G124" s="24">
        <f t="shared" si="19"/>
        <v>160000</v>
      </c>
      <c r="H124" s="34"/>
    </row>
    <row r="125" spans="1:14" ht="15.75">
      <c r="A125" s="16"/>
      <c r="B125" s="17" t="s">
        <v>96</v>
      </c>
      <c r="C125" s="18"/>
      <c r="D125" s="18"/>
      <c r="E125" s="24">
        <v>300000</v>
      </c>
      <c r="F125" s="24">
        <f t="shared" si="18"/>
        <v>180000</v>
      </c>
      <c r="G125" s="24">
        <f t="shared" si="19"/>
        <v>120000</v>
      </c>
      <c r="H125" s="34"/>
    </row>
    <row r="126" spans="1:14" ht="15.75">
      <c r="A126" s="16"/>
      <c r="B126" s="17" t="s">
        <v>97</v>
      </c>
      <c r="C126" s="18"/>
      <c r="D126" s="18"/>
      <c r="E126" s="27">
        <v>100000</v>
      </c>
      <c r="F126" s="24">
        <f t="shared" si="18"/>
        <v>60000</v>
      </c>
      <c r="G126" s="24">
        <f t="shared" si="19"/>
        <v>40000</v>
      </c>
      <c r="H126" s="27"/>
    </row>
    <row r="127" spans="1:14" ht="15.75">
      <c r="A127" s="16"/>
      <c r="B127" s="17" t="s">
        <v>98</v>
      </c>
      <c r="C127" s="18"/>
      <c r="D127" s="18"/>
      <c r="E127" s="24">
        <v>150000</v>
      </c>
      <c r="F127" s="24">
        <f t="shared" si="18"/>
        <v>90000</v>
      </c>
      <c r="G127" s="24">
        <f t="shared" si="19"/>
        <v>60000</v>
      </c>
      <c r="H127" s="34"/>
    </row>
    <row r="128" spans="1:14" ht="15.75">
      <c r="A128" s="16"/>
      <c r="B128" s="17" t="s">
        <v>99</v>
      </c>
      <c r="C128" s="18"/>
      <c r="D128" s="18"/>
      <c r="E128" s="24">
        <v>50000</v>
      </c>
      <c r="F128" s="24">
        <f t="shared" si="18"/>
        <v>30000</v>
      </c>
      <c r="G128" s="24">
        <f t="shared" si="19"/>
        <v>20000</v>
      </c>
      <c r="H128" s="34"/>
    </row>
    <row r="129" spans="1:14" ht="15.75">
      <c r="A129" s="16"/>
      <c r="B129" s="17" t="s">
        <v>142</v>
      </c>
      <c r="C129" s="18"/>
      <c r="D129" s="18"/>
      <c r="E129" s="24">
        <v>100000</v>
      </c>
      <c r="F129" s="24">
        <f t="shared" si="18"/>
        <v>60000</v>
      </c>
      <c r="G129" s="24">
        <f t="shared" si="19"/>
        <v>40000</v>
      </c>
      <c r="H129" s="34"/>
    </row>
    <row r="130" spans="1:14" ht="15.75">
      <c r="A130" s="16"/>
      <c r="B130" s="17" t="s">
        <v>20</v>
      </c>
      <c r="C130" s="18"/>
      <c r="D130" s="18"/>
      <c r="E130" s="24">
        <v>250000</v>
      </c>
      <c r="F130" s="24">
        <f t="shared" si="18"/>
        <v>150000</v>
      </c>
      <c r="G130" s="24">
        <f t="shared" si="19"/>
        <v>100000</v>
      </c>
      <c r="H130" s="34"/>
    </row>
    <row r="131" spans="1:14" ht="15.75">
      <c r="A131" s="16"/>
      <c r="B131" s="31" t="s">
        <v>100</v>
      </c>
      <c r="C131" s="65"/>
      <c r="D131" s="65"/>
      <c r="E131" s="32">
        <v>100000</v>
      </c>
      <c r="F131" s="24">
        <f t="shared" si="18"/>
        <v>60000</v>
      </c>
      <c r="G131" s="24">
        <f t="shared" si="19"/>
        <v>40000</v>
      </c>
      <c r="H131" s="36"/>
    </row>
    <row r="132" spans="1:14" ht="15.75">
      <c r="A132" s="16"/>
      <c r="B132" s="267" t="s">
        <v>363</v>
      </c>
      <c r="C132" s="65"/>
      <c r="D132" s="65"/>
      <c r="E132" s="32">
        <v>900000</v>
      </c>
      <c r="F132" s="24">
        <f t="shared" si="18"/>
        <v>540000</v>
      </c>
      <c r="G132" s="24">
        <f t="shared" si="19"/>
        <v>360000</v>
      </c>
      <c r="H132" s="36"/>
      <c r="N132" s="194"/>
    </row>
    <row r="133" spans="1:14" ht="15.75">
      <c r="A133" s="16"/>
      <c r="B133" s="31" t="s">
        <v>101</v>
      </c>
      <c r="C133" s="65"/>
      <c r="D133" s="65"/>
      <c r="E133" s="32">
        <v>800000</v>
      </c>
      <c r="F133" s="24">
        <f t="shared" si="18"/>
        <v>480000</v>
      </c>
      <c r="G133" s="24">
        <f t="shared" si="19"/>
        <v>320000</v>
      </c>
      <c r="H133" s="36"/>
    </row>
    <row r="134" spans="1:14" ht="15.75">
      <c r="A134" s="16"/>
      <c r="B134" s="267" t="s">
        <v>143</v>
      </c>
      <c r="C134" s="65"/>
      <c r="D134" s="65"/>
      <c r="E134" s="32">
        <v>0</v>
      </c>
      <c r="F134" s="24">
        <f t="shared" si="18"/>
        <v>0</v>
      </c>
      <c r="G134" s="24">
        <f t="shared" si="19"/>
        <v>0</v>
      </c>
      <c r="H134" s="36">
        <v>700000</v>
      </c>
    </row>
    <row r="135" spans="1:14" ht="15.75">
      <c r="A135" s="16"/>
      <c r="B135" s="31" t="s">
        <v>102</v>
      </c>
      <c r="C135" s="65"/>
      <c r="D135" s="65"/>
      <c r="E135" s="32">
        <v>400000</v>
      </c>
      <c r="F135" s="24">
        <f t="shared" si="18"/>
        <v>240000</v>
      </c>
      <c r="G135" s="24">
        <f t="shared" si="19"/>
        <v>160000</v>
      </c>
      <c r="H135" s="36"/>
      <c r="N135" s="194"/>
    </row>
    <row r="136" spans="1:14">
      <c r="A136" s="16"/>
      <c r="B136" s="71" t="s">
        <v>332</v>
      </c>
      <c r="C136" s="229"/>
      <c r="D136" s="229"/>
      <c r="E136" s="32">
        <v>37000</v>
      </c>
      <c r="F136" s="24">
        <v>22000</v>
      </c>
      <c r="G136" s="24">
        <v>15000</v>
      </c>
      <c r="H136" s="32"/>
    </row>
    <row r="137" spans="1:14" ht="15.75">
      <c r="A137" s="16"/>
      <c r="B137" s="252" t="s">
        <v>365</v>
      </c>
      <c r="C137" s="65"/>
      <c r="D137" s="65"/>
      <c r="E137" s="32">
        <v>0</v>
      </c>
      <c r="F137" s="24">
        <f t="shared" si="18"/>
        <v>0</v>
      </c>
      <c r="G137" s="24">
        <f t="shared" si="19"/>
        <v>0</v>
      </c>
      <c r="H137" s="32">
        <v>15000</v>
      </c>
    </row>
    <row r="138" spans="1:14" ht="15.75">
      <c r="A138" s="16"/>
      <c r="B138" s="20" t="s">
        <v>353</v>
      </c>
      <c r="C138" s="62"/>
      <c r="D138" s="62"/>
      <c r="E138" s="33">
        <v>32000</v>
      </c>
      <c r="F138" s="24">
        <v>32000</v>
      </c>
      <c r="G138" s="24">
        <v>0</v>
      </c>
      <c r="H138" s="33"/>
    </row>
    <row r="139" spans="1:14" ht="15.75">
      <c r="A139" s="16"/>
      <c r="B139" s="20" t="s">
        <v>345</v>
      </c>
      <c r="C139" s="62"/>
      <c r="D139" s="62"/>
      <c r="E139" s="33">
        <v>50000</v>
      </c>
      <c r="F139" s="24">
        <f t="shared" si="18"/>
        <v>30000</v>
      </c>
      <c r="G139" s="24">
        <f t="shared" si="19"/>
        <v>20000</v>
      </c>
      <c r="H139" s="33"/>
      <c r="J139" s="1"/>
    </row>
    <row r="140" spans="1:14" ht="15.75">
      <c r="A140" s="16"/>
      <c r="B140" s="17" t="s">
        <v>364</v>
      </c>
      <c r="C140" s="18"/>
      <c r="D140" s="18"/>
      <c r="E140" s="24">
        <v>0</v>
      </c>
      <c r="F140" s="24">
        <f t="shared" si="18"/>
        <v>0</v>
      </c>
      <c r="G140" s="24">
        <f t="shared" si="19"/>
        <v>0</v>
      </c>
      <c r="H140" s="24">
        <v>25000</v>
      </c>
    </row>
    <row r="141" spans="1:14" ht="15.75">
      <c r="A141" s="16"/>
      <c r="B141" s="31" t="s">
        <v>333</v>
      </c>
      <c r="C141" s="65"/>
      <c r="D141" s="65"/>
      <c r="E141" s="245">
        <v>1158000</v>
      </c>
      <c r="F141" s="24">
        <v>1158000</v>
      </c>
      <c r="G141" s="247">
        <v>0</v>
      </c>
      <c r="H141" s="32"/>
      <c r="J141" s="80"/>
    </row>
    <row r="142" spans="1:14" ht="15.75">
      <c r="A142" s="16"/>
      <c r="B142" s="31" t="s">
        <v>334</v>
      </c>
      <c r="C142" s="65"/>
      <c r="D142" s="65"/>
      <c r="E142" s="241">
        <v>160000</v>
      </c>
      <c r="F142" s="52">
        <v>0</v>
      </c>
      <c r="G142" s="52">
        <v>160000</v>
      </c>
      <c r="H142" s="241"/>
      <c r="J142" s="80"/>
    </row>
    <row r="143" spans="1:14" ht="15.75">
      <c r="A143" s="16"/>
      <c r="B143" s="31" t="s">
        <v>343</v>
      </c>
      <c r="C143" s="65"/>
      <c r="D143" s="65"/>
      <c r="E143" s="241">
        <v>80000</v>
      </c>
      <c r="F143" s="52">
        <v>0</v>
      </c>
      <c r="G143" s="52">
        <v>80000</v>
      </c>
      <c r="H143" s="241"/>
      <c r="J143" s="80"/>
    </row>
    <row r="144" spans="1:14" ht="15.75">
      <c r="A144" s="16"/>
      <c r="B144" s="17" t="s">
        <v>338</v>
      </c>
      <c r="C144" s="65"/>
      <c r="D144" s="65"/>
      <c r="E144" s="241">
        <v>500000</v>
      </c>
      <c r="F144" s="52">
        <v>500000</v>
      </c>
      <c r="G144" s="52">
        <v>0</v>
      </c>
      <c r="H144" s="241"/>
      <c r="J144" s="80"/>
    </row>
    <row r="145" spans="1:19" ht="15.75">
      <c r="A145" s="16"/>
      <c r="B145" s="31" t="s">
        <v>344</v>
      </c>
      <c r="C145" s="65"/>
      <c r="D145" s="65"/>
      <c r="E145" s="241">
        <v>250000</v>
      </c>
      <c r="F145" s="52">
        <v>0</v>
      </c>
      <c r="G145" s="52">
        <v>250000</v>
      </c>
      <c r="H145" s="241"/>
      <c r="J145" s="80"/>
    </row>
    <row r="146" spans="1:19" ht="15.75">
      <c r="A146" s="16"/>
      <c r="B146" s="31" t="s">
        <v>339</v>
      </c>
      <c r="C146" s="65"/>
      <c r="D146" s="65"/>
      <c r="E146" s="241">
        <v>260000</v>
      </c>
      <c r="F146" s="52">
        <v>260000</v>
      </c>
      <c r="G146" s="52">
        <v>0</v>
      </c>
      <c r="H146" s="241"/>
      <c r="J146" s="80"/>
    </row>
    <row r="147" spans="1:19" ht="15.75">
      <c r="A147" s="16"/>
      <c r="B147" s="31" t="s">
        <v>370</v>
      </c>
      <c r="C147" s="65"/>
      <c r="D147" s="65"/>
      <c r="E147" s="241">
        <v>3000000</v>
      </c>
      <c r="F147" s="52">
        <v>3000000</v>
      </c>
      <c r="G147" s="52">
        <v>0</v>
      </c>
      <c r="H147" s="241"/>
      <c r="J147" s="80"/>
    </row>
    <row r="148" spans="1:19" ht="15.75">
      <c r="A148" s="37"/>
      <c r="B148" s="38" t="s">
        <v>104</v>
      </c>
      <c r="C148" s="66">
        <f t="shared" ref="C148:H148" si="20">SUM(C104:C146)</f>
        <v>73058000</v>
      </c>
      <c r="D148" s="66">
        <f t="shared" si="20"/>
        <v>12201000</v>
      </c>
      <c r="E148" s="66">
        <f>SUM(E104:E147)</f>
        <v>42267000</v>
      </c>
      <c r="F148" s="66">
        <f>SUM(F104:F147)</f>
        <v>27046000</v>
      </c>
      <c r="G148" s="66">
        <f>SUM(G104:G147)</f>
        <v>15221000</v>
      </c>
      <c r="H148" s="66">
        <f t="shared" si="20"/>
        <v>740000</v>
      </c>
      <c r="J148" s="78"/>
      <c r="K148" s="81"/>
      <c r="L148" s="238"/>
    </row>
    <row r="149" spans="1:19" ht="15.75">
      <c r="A149" s="39" t="s">
        <v>105</v>
      </c>
      <c r="B149" s="40" t="s">
        <v>106</v>
      </c>
      <c r="C149" s="67">
        <v>0</v>
      </c>
      <c r="D149" s="67"/>
      <c r="E149" s="41"/>
      <c r="F149" s="41"/>
      <c r="G149" s="41"/>
      <c r="H149" s="41"/>
    </row>
    <row r="150" spans="1:19" ht="15.75">
      <c r="A150" s="16"/>
      <c r="B150" s="17" t="s">
        <v>107</v>
      </c>
      <c r="C150" s="18"/>
      <c r="D150" s="18"/>
      <c r="E150" s="24">
        <v>1200000</v>
      </c>
      <c r="F150" s="24">
        <f>E150*60/100</f>
        <v>720000</v>
      </c>
      <c r="G150" s="24">
        <f>E150*40/100</f>
        <v>480000</v>
      </c>
      <c r="H150" s="24"/>
      <c r="J150" s="90"/>
      <c r="K150" s="90"/>
      <c r="L150" s="87"/>
    </row>
    <row r="151" spans="1:19" ht="15.75">
      <c r="A151" s="16"/>
      <c r="B151" s="17" t="s">
        <v>335</v>
      </c>
      <c r="C151" s="18"/>
      <c r="D151" s="18"/>
      <c r="E151" s="24">
        <v>154000</v>
      </c>
      <c r="F151" s="24"/>
      <c r="G151" s="24">
        <v>154000</v>
      </c>
      <c r="H151" s="24"/>
      <c r="K151" s="26"/>
    </row>
    <row r="152" spans="1:19" ht="15.75">
      <c r="A152" s="16"/>
      <c r="B152" s="17" t="s">
        <v>108</v>
      </c>
      <c r="C152" s="18"/>
      <c r="D152" s="18"/>
      <c r="E152" s="24">
        <v>500000</v>
      </c>
      <c r="F152" s="24">
        <f t="shared" ref="F152:F153" si="21">E152*60/100</f>
        <v>300000</v>
      </c>
      <c r="G152" s="24">
        <f t="shared" ref="G152:G153" si="22">E152*40/100</f>
        <v>200000</v>
      </c>
      <c r="H152" s="24"/>
      <c r="K152" s="26"/>
    </row>
    <row r="153" spans="1:19" ht="15.75">
      <c r="A153" s="16"/>
      <c r="B153" s="17" t="s">
        <v>109</v>
      </c>
      <c r="C153" s="18"/>
      <c r="D153" s="18"/>
      <c r="E153" s="24">
        <v>21500000</v>
      </c>
      <c r="F153" s="24">
        <f t="shared" si="21"/>
        <v>12900000</v>
      </c>
      <c r="G153" s="24">
        <f t="shared" si="22"/>
        <v>8600000</v>
      </c>
      <c r="H153" s="24"/>
      <c r="J153" s="80"/>
    </row>
    <row r="154" spans="1:19" ht="15.75">
      <c r="A154" s="37"/>
      <c r="B154" s="22" t="s">
        <v>110</v>
      </c>
      <c r="C154" s="55">
        <f>SUM(C149:C153)</f>
        <v>0</v>
      </c>
      <c r="D154" s="55">
        <f t="shared" ref="D154:H154" si="23">SUM(D149:D153)</f>
        <v>0</v>
      </c>
      <c r="E154" s="55">
        <f t="shared" si="23"/>
        <v>23354000</v>
      </c>
      <c r="F154" s="55">
        <f t="shared" si="23"/>
        <v>13920000</v>
      </c>
      <c r="G154" s="55">
        <f t="shared" si="23"/>
        <v>9434000</v>
      </c>
      <c r="H154" s="55">
        <f t="shared" si="23"/>
        <v>0</v>
      </c>
      <c r="J154" s="79"/>
      <c r="K154" s="81"/>
    </row>
    <row r="155" spans="1:19" ht="15.75">
      <c r="A155" s="39" t="s">
        <v>105</v>
      </c>
      <c r="B155" s="28" t="s">
        <v>125</v>
      </c>
      <c r="C155" s="56">
        <v>16281000</v>
      </c>
      <c r="D155" s="56">
        <v>2719000</v>
      </c>
      <c r="E155" s="24"/>
      <c r="F155" s="24"/>
      <c r="G155" s="24"/>
      <c r="H155" s="24"/>
    </row>
    <row r="156" spans="1:19" ht="15.75">
      <c r="A156" s="16"/>
      <c r="B156" s="17" t="s">
        <v>126</v>
      </c>
      <c r="C156" s="18"/>
      <c r="D156" s="18"/>
      <c r="E156" s="24">
        <v>1200000</v>
      </c>
      <c r="F156" s="24">
        <v>1200000</v>
      </c>
      <c r="G156" s="24"/>
      <c r="H156" s="24"/>
      <c r="I156" s="51"/>
      <c r="J156" s="54"/>
      <c r="K156" s="54"/>
      <c r="L156" s="54"/>
      <c r="M156" s="54"/>
    </row>
    <row r="157" spans="1:19" s="76" customFormat="1" ht="15.75">
      <c r="A157" s="72"/>
      <c r="B157" s="73"/>
      <c r="C157" s="74"/>
      <c r="D157" s="74"/>
      <c r="E157" s="75"/>
      <c r="F157" s="75"/>
      <c r="G157" s="75"/>
      <c r="H157" s="75"/>
      <c r="I157" s="51"/>
      <c r="J157" s="54"/>
      <c r="K157" s="54"/>
      <c r="L157" s="54"/>
      <c r="M157" s="54"/>
      <c r="N157" s="61"/>
      <c r="O157" s="290"/>
      <c r="P157" s="290"/>
      <c r="Q157" s="290"/>
      <c r="R157" s="290"/>
      <c r="S157" s="290"/>
    </row>
    <row r="158" spans="1:19" ht="15.75">
      <c r="A158" s="37"/>
      <c r="B158" s="22" t="s">
        <v>127</v>
      </c>
      <c r="C158" s="55">
        <f>SUM(C155:C157)</f>
        <v>16281000</v>
      </c>
      <c r="D158" s="55">
        <f t="shared" ref="D158:H158" si="24">SUM(D155:D157)</f>
        <v>2719000</v>
      </c>
      <c r="E158" s="55">
        <f t="shared" si="24"/>
        <v>1200000</v>
      </c>
      <c r="F158" s="55">
        <f t="shared" si="24"/>
        <v>1200000</v>
      </c>
      <c r="G158" s="55">
        <f t="shared" si="24"/>
        <v>0</v>
      </c>
      <c r="H158" s="55">
        <f t="shared" si="24"/>
        <v>0</v>
      </c>
    </row>
    <row r="159" spans="1:19" ht="15.75">
      <c r="A159" s="39" t="s">
        <v>111</v>
      </c>
      <c r="B159" s="28" t="s">
        <v>112</v>
      </c>
      <c r="C159" s="56">
        <v>3150000</v>
      </c>
      <c r="D159" s="56">
        <v>526000</v>
      </c>
      <c r="E159" s="42"/>
      <c r="F159" s="42"/>
      <c r="G159" s="42"/>
      <c r="H159" s="42"/>
      <c r="J159" s="26"/>
    </row>
    <row r="160" spans="1:19" ht="15.75">
      <c r="A160" s="16"/>
      <c r="B160" s="28" t="s">
        <v>113</v>
      </c>
      <c r="C160" s="56">
        <v>0</v>
      </c>
      <c r="D160" s="56"/>
      <c r="E160" s="24"/>
      <c r="F160" s="24"/>
      <c r="G160" s="24"/>
      <c r="H160" s="24"/>
      <c r="J160" s="26"/>
    </row>
    <row r="161" spans="1:14" ht="15.75">
      <c r="A161" s="16"/>
      <c r="B161" s="17"/>
      <c r="C161" s="18"/>
      <c r="D161" s="18"/>
      <c r="E161" s="24"/>
      <c r="F161" s="24"/>
      <c r="G161" s="24"/>
      <c r="H161" s="246"/>
    </row>
    <row r="162" spans="1:14" ht="15.75">
      <c r="A162" s="16"/>
      <c r="B162" s="22" t="s">
        <v>114</v>
      </c>
      <c r="C162" s="55">
        <f>SUM(C159:C161)</f>
        <v>3150000</v>
      </c>
      <c r="D162" s="55">
        <f t="shared" ref="D162:H162" si="25">SUM(D159:D161)</f>
        <v>526000</v>
      </c>
      <c r="E162" s="55">
        <f t="shared" si="25"/>
        <v>0</v>
      </c>
      <c r="F162" s="55">
        <f t="shared" si="25"/>
        <v>0</v>
      </c>
      <c r="G162" s="55">
        <f t="shared" si="25"/>
        <v>0</v>
      </c>
      <c r="H162" s="55">
        <f t="shared" si="25"/>
        <v>0</v>
      </c>
    </row>
    <row r="163" spans="1:14" ht="15.75">
      <c r="A163" s="39" t="s">
        <v>115</v>
      </c>
      <c r="B163" s="28" t="s">
        <v>116</v>
      </c>
      <c r="C163" s="18">
        <v>7700000</v>
      </c>
      <c r="D163" s="18">
        <v>1288000</v>
      </c>
      <c r="E163" s="24"/>
      <c r="F163" s="24"/>
      <c r="G163" s="24"/>
      <c r="H163" s="24"/>
      <c r="N163" s="50"/>
    </row>
    <row r="164" spans="1:14" ht="15.75">
      <c r="A164" s="16"/>
      <c r="B164" s="17" t="s">
        <v>23</v>
      </c>
      <c r="C164" s="18"/>
      <c r="D164" s="18"/>
      <c r="E164" s="24">
        <v>150000</v>
      </c>
      <c r="F164" s="24">
        <f>E164*60/100</f>
        <v>90000</v>
      </c>
      <c r="G164" s="24">
        <f>E164*40/100</f>
        <v>60000</v>
      </c>
      <c r="H164" s="24"/>
      <c r="N164" s="50"/>
    </row>
    <row r="165" spans="1:14" ht="15.75">
      <c r="A165" s="16"/>
      <c r="B165" s="17" t="s">
        <v>24</v>
      </c>
      <c r="C165" s="18"/>
      <c r="D165" s="18"/>
      <c r="E165" s="24">
        <v>1200000</v>
      </c>
      <c r="F165" s="24">
        <f t="shared" ref="F165:F168" si="26">E165*60/100</f>
        <v>720000</v>
      </c>
      <c r="G165" s="24">
        <f t="shared" ref="G165:G168" si="27">E165*40/100</f>
        <v>480000</v>
      </c>
      <c r="H165" s="24"/>
      <c r="N165" s="194"/>
    </row>
    <row r="166" spans="1:14" ht="15.75">
      <c r="A166" s="16"/>
      <c r="B166" s="17" t="s">
        <v>20</v>
      </c>
      <c r="C166" s="18"/>
      <c r="D166" s="18"/>
      <c r="E166" s="24">
        <v>100000</v>
      </c>
      <c r="F166" s="24">
        <f t="shared" si="26"/>
        <v>60000</v>
      </c>
      <c r="G166" s="24">
        <f t="shared" si="27"/>
        <v>40000</v>
      </c>
      <c r="H166" s="24"/>
      <c r="N166" s="194"/>
    </row>
    <row r="167" spans="1:14" ht="15.75">
      <c r="A167" s="16"/>
      <c r="B167" s="17" t="s">
        <v>341</v>
      </c>
      <c r="C167" s="18"/>
      <c r="D167" s="18"/>
      <c r="E167" s="24">
        <v>207000</v>
      </c>
      <c r="F167" s="24"/>
      <c r="G167" s="24">
        <v>207000</v>
      </c>
      <c r="H167" s="24"/>
      <c r="N167" s="194"/>
    </row>
    <row r="168" spans="1:14" ht="15.75">
      <c r="A168" s="16"/>
      <c r="B168" s="17" t="s">
        <v>117</v>
      </c>
      <c r="C168" s="18"/>
      <c r="D168" s="18"/>
      <c r="E168" s="24">
        <v>100000</v>
      </c>
      <c r="F168" s="24">
        <f t="shared" si="26"/>
        <v>60000</v>
      </c>
      <c r="G168" s="24">
        <f t="shared" si="27"/>
        <v>40000</v>
      </c>
      <c r="H168" s="24"/>
      <c r="N168" s="194"/>
    </row>
    <row r="169" spans="1:14" ht="15.75">
      <c r="A169" s="16"/>
      <c r="B169" s="22" t="s">
        <v>118</v>
      </c>
      <c r="C169" s="55">
        <f>SUM(C163:C168)</f>
        <v>7700000</v>
      </c>
      <c r="D169" s="55">
        <f t="shared" ref="D169:H169" si="28">SUM(D163:D168)</f>
        <v>1288000</v>
      </c>
      <c r="E169" s="55">
        <f t="shared" si="28"/>
        <v>1757000</v>
      </c>
      <c r="F169" s="55">
        <f t="shared" si="28"/>
        <v>930000</v>
      </c>
      <c r="G169" s="55">
        <f t="shared" si="28"/>
        <v>827000</v>
      </c>
      <c r="H169" s="55">
        <f t="shared" si="28"/>
        <v>0</v>
      </c>
      <c r="K169" s="81"/>
    </row>
    <row r="170" spans="1:14" ht="15.75">
      <c r="A170" s="39" t="s">
        <v>119</v>
      </c>
      <c r="B170" s="28" t="s">
        <v>120</v>
      </c>
      <c r="C170" s="18">
        <v>6240000</v>
      </c>
      <c r="D170" s="18">
        <v>1052000</v>
      </c>
      <c r="E170" s="24"/>
      <c r="F170" s="24"/>
      <c r="G170" s="24"/>
      <c r="H170" s="24"/>
    </row>
    <row r="171" spans="1:14" ht="15.75">
      <c r="A171" s="16"/>
      <c r="B171" s="17" t="s">
        <v>331</v>
      </c>
      <c r="C171" s="18"/>
      <c r="D171" s="18"/>
      <c r="E171" s="24">
        <v>100000</v>
      </c>
      <c r="F171" s="24">
        <f>E171*60/100</f>
        <v>60000</v>
      </c>
      <c r="G171" s="24">
        <f>E171*40/100</f>
        <v>40000</v>
      </c>
      <c r="H171" s="24"/>
      <c r="N171" s="194"/>
    </row>
    <row r="172" spans="1:14" ht="15.75">
      <c r="A172" s="16"/>
      <c r="B172" s="20" t="s">
        <v>121</v>
      </c>
      <c r="C172" s="62"/>
      <c r="D172" s="62"/>
      <c r="E172" s="33">
        <v>300000</v>
      </c>
      <c r="F172" s="24">
        <f t="shared" ref="F172:F175" si="29">E172*60/100</f>
        <v>180000</v>
      </c>
      <c r="G172" s="24">
        <f t="shared" ref="G172:G175" si="30">E172*40/100</f>
        <v>120000</v>
      </c>
      <c r="H172" s="33"/>
    </row>
    <row r="173" spans="1:14" ht="15.75">
      <c r="A173" s="16"/>
      <c r="B173" s="20" t="s">
        <v>122</v>
      </c>
      <c r="C173" s="62"/>
      <c r="D173" s="62"/>
      <c r="E173" s="33">
        <v>250000</v>
      </c>
      <c r="F173" s="24">
        <f t="shared" si="29"/>
        <v>150000</v>
      </c>
      <c r="G173" s="24">
        <f t="shared" si="30"/>
        <v>100000</v>
      </c>
      <c r="H173" s="33"/>
    </row>
    <row r="174" spans="1:14" ht="15.75">
      <c r="A174" s="16"/>
      <c r="B174" s="17" t="s">
        <v>19</v>
      </c>
      <c r="C174" s="18"/>
      <c r="D174" s="18"/>
      <c r="E174" s="24">
        <v>400000</v>
      </c>
      <c r="F174" s="24">
        <f t="shared" si="29"/>
        <v>240000</v>
      </c>
      <c r="G174" s="24">
        <f t="shared" si="30"/>
        <v>160000</v>
      </c>
      <c r="H174" s="24"/>
      <c r="N174" s="194"/>
    </row>
    <row r="175" spans="1:14" ht="15.75">
      <c r="A175" s="16"/>
      <c r="B175" s="17" t="s">
        <v>123</v>
      </c>
      <c r="C175" s="18"/>
      <c r="D175" s="18"/>
      <c r="E175" s="24">
        <v>300000</v>
      </c>
      <c r="F175" s="24">
        <f t="shared" si="29"/>
        <v>180000</v>
      </c>
      <c r="G175" s="24">
        <f t="shared" si="30"/>
        <v>120000</v>
      </c>
      <c r="H175" s="24"/>
      <c r="N175" s="194"/>
    </row>
    <row r="176" spans="1:14" ht="15.75">
      <c r="A176" s="16"/>
      <c r="B176" s="17" t="s">
        <v>340</v>
      </c>
      <c r="C176" s="18"/>
      <c r="D176" s="18"/>
      <c r="E176" s="24">
        <v>48000</v>
      </c>
      <c r="F176" s="24"/>
      <c r="G176" s="24">
        <v>48000</v>
      </c>
      <c r="H176" s="24"/>
      <c r="N176" s="194"/>
    </row>
    <row r="177" spans="1:16" ht="15.75">
      <c r="A177" s="16"/>
      <c r="B177" s="22" t="s">
        <v>124</v>
      </c>
      <c r="C177" s="55">
        <f>SUM(C170:C176)</f>
        <v>6240000</v>
      </c>
      <c r="D177" s="55">
        <f t="shared" ref="D177:H177" si="31">SUM(D170:D176)</f>
        <v>1052000</v>
      </c>
      <c r="E177" s="55">
        <f t="shared" si="31"/>
        <v>1398000</v>
      </c>
      <c r="F177" s="55">
        <f t="shared" si="31"/>
        <v>810000</v>
      </c>
      <c r="G177" s="55">
        <f t="shared" si="31"/>
        <v>588000</v>
      </c>
      <c r="H177" s="55">
        <f t="shared" si="31"/>
        <v>0</v>
      </c>
      <c r="K177" s="81"/>
      <c r="N177" s="194"/>
    </row>
    <row r="178" spans="1:16" ht="15.75">
      <c r="A178" s="39" t="s">
        <v>128</v>
      </c>
      <c r="B178" s="28" t="s">
        <v>129</v>
      </c>
      <c r="C178" s="56"/>
      <c r="D178" s="56"/>
      <c r="E178" s="24" t="s">
        <v>130</v>
      </c>
      <c r="F178" s="24"/>
      <c r="G178" s="24"/>
      <c r="H178" s="24"/>
      <c r="N178" s="194"/>
    </row>
    <row r="179" spans="1:16" ht="15.75">
      <c r="A179" s="16"/>
      <c r="B179" s="17" t="s">
        <v>131</v>
      </c>
      <c r="C179" s="18">
        <v>0</v>
      </c>
      <c r="D179" s="18"/>
      <c r="E179" s="24">
        <v>8500000</v>
      </c>
      <c r="F179" s="24">
        <f>E179*60/100</f>
        <v>5100000</v>
      </c>
      <c r="G179" s="24">
        <f>E179*40/100</f>
        <v>3400000</v>
      </c>
      <c r="H179" s="24"/>
    </row>
    <row r="180" spans="1:16" ht="15.75">
      <c r="A180" s="16"/>
      <c r="B180" s="17" t="s">
        <v>132</v>
      </c>
      <c r="C180" s="18"/>
      <c r="D180" s="18"/>
      <c r="E180" s="24">
        <v>1500000</v>
      </c>
      <c r="F180" s="24">
        <f>E180*60/100</f>
        <v>900000</v>
      </c>
      <c r="G180" s="24">
        <f>E180*40/100</f>
        <v>600000</v>
      </c>
      <c r="H180" s="24"/>
    </row>
    <row r="181" spans="1:16" ht="15.75">
      <c r="A181" s="16"/>
      <c r="B181" s="17" t="s">
        <v>27</v>
      </c>
      <c r="C181" s="18"/>
      <c r="D181" s="18"/>
      <c r="E181" s="24"/>
      <c r="F181" s="24"/>
      <c r="G181" s="24"/>
      <c r="H181" s="24"/>
    </row>
    <row r="182" spans="1:16" ht="15.75">
      <c r="A182" s="43"/>
      <c r="B182" s="22" t="s">
        <v>133</v>
      </c>
      <c r="C182" s="55">
        <f>SUM(C179:C181)</f>
        <v>0</v>
      </c>
      <c r="D182" s="55">
        <f>SUM(D179:D181)</f>
        <v>0</v>
      </c>
      <c r="E182" s="55">
        <f t="shared" ref="E182:G182" si="32">SUM(E179:E181)</f>
        <v>10000000</v>
      </c>
      <c r="F182" s="55">
        <f t="shared" si="32"/>
        <v>6000000</v>
      </c>
      <c r="G182" s="55">
        <f t="shared" si="32"/>
        <v>4000000</v>
      </c>
      <c r="H182" s="44"/>
    </row>
    <row r="183" spans="1:16" ht="15.75">
      <c r="A183" s="39" t="s">
        <v>159</v>
      </c>
      <c r="B183" s="17" t="s">
        <v>134</v>
      </c>
      <c r="C183" s="18">
        <v>0</v>
      </c>
      <c r="D183" s="18"/>
      <c r="E183" s="24">
        <v>3000000</v>
      </c>
      <c r="F183" s="24">
        <v>3000000</v>
      </c>
      <c r="G183" s="24"/>
      <c r="H183" s="24"/>
      <c r="P183" s="194"/>
    </row>
    <row r="184" spans="1:16" ht="15.75">
      <c r="A184" s="39" t="s">
        <v>135</v>
      </c>
      <c r="B184" s="17" t="s">
        <v>136</v>
      </c>
      <c r="C184" s="18"/>
      <c r="D184" s="18"/>
      <c r="E184" s="24">
        <v>2500000</v>
      </c>
      <c r="F184" s="24">
        <v>2500000</v>
      </c>
      <c r="G184" s="24"/>
      <c r="H184" s="24"/>
    </row>
    <row r="185" spans="1:16" ht="15.75">
      <c r="A185" s="39" t="s">
        <v>135</v>
      </c>
      <c r="B185" s="17" t="s">
        <v>137</v>
      </c>
      <c r="C185" s="18"/>
      <c r="D185" s="18"/>
      <c r="E185" s="24">
        <v>2000000</v>
      </c>
      <c r="F185" s="24">
        <v>2000000</v>
      </c>
      <c r="G185" s="24"/>
      <c r="H185" s="24"/>
    </row>
    <row r="186" spans="1:16" ht="15.75">
      <c r="A186" s="16"/>
      <c r="B186" s="17"/>
      <c r="C186" s="18"/>
      <c r="D186" s="18"/>
      <c r="E186" s="24"/>
      <c r="F186" s="24"/>
      <c r="G186" s="24"/>
      <c r="H186" s="24"/>
    </row>
    <row r="187" spans="1:16" ht="15.75">
      <c r="A187" s="16"/>
      <c r="B187" s="45" t="s">
        <v>138</v>
      </c>
      <c r="C187" s="23">
        <f>SUM(C183:C186)</f>
        <v>0</v>
      </c>
      <c r="D187" s="23">
        <f t="shared" ref="D187:H187" si="33">SUM(D183:D186)</f>
        <v>0</v>
      </c>
      <c r="E187" s="23">
        <f t="shared" si="33"/>
        <v>7500000</v>
      </c>
      <c r="F187" s="23">
        <f t="shared" si="33"/>
        <v>7500000</v>
      </c>
      <c r="G187" s="23">
        <f t="shared" si="33"/>
        <v>0</v>
      </c>
      <c r="H187" s="23">
        <f t="shared" si="33"/>
        <v>0</v>
      </c>
    </row>
    <row r="188" spans="1:16" ht="15.75">
      <c r="A188" s="16"/>
      <c r="B188" s="46" t="s">
        <v>139</v>
      </c>
      <c r="C188" s="68">
        <f>C187+C182+C177+C169+C162+C158+C154+C148+C103+C82+C75+C67+C50+C32</f>
        <v>210719000</v>
      </c>
      <c r="D188" s="68">
        <f>D187+D182+D177+D169+D162+D158+D154+D148+D103+D82+D75+D67+D50+D32</f>
        <v>35200000</v>
      </c>
      <c r="E188" s="102">
        <f>E187+E182+E177+E169+E162+E158+E154+E148+E103+E82+E75+E67+E49+E39+E32</f>
        <v>125836000</v>
      </c>
      <c r="F188" s="102">
        <f t="shared" ref="F188:G188" si="34">F187+F182+F177+F169+F162+F158+F154+F148+F103+F82+F75+F67+F49+F39+F32</f>
        <v>90715600</v>
      </c>
      <c r="G188" s="102">
        <f t="shared" si="34"/>
        <v>35120400</v>
      </c>
      <c r="H188" s="68">
        <f>H187+H182+H177+H169+H162+H158+H154+H148+H103+H82+H75+H67+H50+H39+H32</f>
        <v>32136000</v>
      </c>
    </row>
    <row r="189" spans="1:16" ht="15.75">
      <c r="B189" s="47"/>
      <c r="C189" s="69"/>
      <c r="D189" s="69"/>
      <c r="E189" s="48">
        <v>602</v>
      </c>
      <c r="F189" s="48"/>
      <c r="G189" s="48"/>
      <c r="H189" s="48"/>
    </row>
    <row r="190" spans="1:16" ht="15.75">
      <c r="E190" s="49">
        <v>2018</v>
      </c>
      <c r="F190" s="49"/>
      <c r="G190" s="49"/>
      <c r="H190" s="265">
        <f>C188+D188+E188+H188</f>
        <v>403891000</v>
      </c>
      <c r="N190" s="194"/>
    </row>
    <row r="191" spans="1:16" ht="15.75">
      <c r="B191" s="77"/>
      <c r="N191" s="194"/>
    </row>
    <row r="192" spans="1:16">
      <c r="B192" s="26"/>
      <c r="F192" s="26"/>
    </row>
    <row r="193" spans="2:14">
      <c r="B193" s="26"/>
      <c r="F193" s="26"/>
    </row>
    <row r="194" spans="2:14">
      <c r="F194" s="26"/>
      <c r="H194" s="26"/>
    </row>
    <row r="195" spans="2:14">
      <c r="E195" s="26"/>
      <c r="H195" s="26"/>
    </row>
    <row r="197" spans="2:14">
      <c r="F197" s="26"/>
    </row>
    <row r="198" spans="2:14">
      <c r="F198" s="26"/>
      <c r="H198" s="26"/>
    </row>
    <row r="199" spans="2:14">
      <c r="F199" s="26"/>
      <c r="H199" s="26"/>
    </row>
    <row r="200" spans="2:14">
      <c r="L200" s="79"/>
      <c r="M200" s="79"/>
    </row>
    <row r="201" spans="2:14">
      <c r="L201" s="79"/>
      <c r="M201" s="79"/>
    </row>
    <row r="203" spans="2:14">
      <c r="H203" s="26"/>
    </row>
    <row r="204" spans="2:14">
      <c r="H204" s="26"/>
    </row>
    <row r="205" spans="2:14">
      <c r="H205" s="26"/>
    </row>
    <row r="207" spans="2:14">
      <c r="N207" s="227"/>
    </row>
    <row r="208" spans="2:14">
      <c r="N208" s="291"/>
    </row>
  </sheetData>
  <mergeCells count="3">
    <mergeCell ref="B15:B16"/>
    <mergeCell ref="E15:E16"/>
    <mergeCell ref="H15:H16"/>
  </mergeCells>
  <pageMargins left="0.25" right="0.25" top="0.75" bottom="0.75" header="0.3" footer="0.3"/>
  <pageSetup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J18" sqref="J18"/>
    </sheetView>
  </sheetViews>
  <sheetFormatPr defaultRowHeight="15"/>
  <cols>
    <col min="1" max="1" width="14.28515625" customWidth="1"/>
    <col min="2" max="2" width="16.7109375" customWidth="1"/>
    <col min="3" max="3" width="16.140625" customWidth="1"/>
    <col min="4" max="4" width="12.7109375" customWidth="1"/>
    <col min="5" max="5" width="12.85546875" customWidth="1"/>
    <col min="6" max="6" width="21" customWidth="1"/>
  </cols>
  <sheetData>
    <row r="3" spans="1:6" ht="15.75">
      <c r="B3" s="268" t="s">
        <v>360</v>
      </c>
      <c r="C3" s="268"/>
      <c r="D3" s="87"/>
    </row>
    <row r="4" spans="1:6">
      <c r="A4" s="6" t="s">
        <v>355</v>
      </c>
      <c r="B4" s="269" t="s">
        <v>354</v>
      </c>
      <c r="C4" s="6" t="s">
        <v>138</v>
      </c>
      <c r="D4" s="270" t="s">
        <v>356</v>
      </c>
      <c r="E4" s="6" t="s">
        <v>242</v>
      </c>
      <c r="F4" s="6" t="s">
        <v>359</v>
      </c>
    </row>
    <row r="5" spans="1:6" ht="15.75">
      <c r="A5" s="49" t="s">
        <v>83</v>
      </c>
      <c r="B5" s="106">
        <v>6920000</v>
      </c>
      <c r="C5" s="106">
        <f>B5*12</f>
        <v>83040000</v>
      </c>
      <c r="D5" s="106">
        <v>5000000</v>
      </c>
      <c r="E5" s="106">
        <f>SUM(C5:D5)</f>
        <v>88040000</v>
      </c>
      <c r="F5" s="106">
        <v>85259000</v>
      </c>
    </row>
    <row r="6" spans="1:6" ht="15.75">
      <c r="A6" s="49" t="s">
        <v>328</v>
      </c>
      <c r="B6" s="106">
        <v>716000</v>
      </c>
      <c r="C6" s="106">
        <f t="shared" ref="C6:C10" si="0">B6*12</f>
        <v>8592000</v>
      </c>
      <c r="D6" s="106"/>
      <c r="E6" s="106">
        <f t="shared" ref="E6:E10" si="1">SUM(C6:D6)</f>
        <v>8592000</v>
      </c>
      <c r="F6" s="106">
        <v>8988000</v>
      </c>
    </row>
    <row r="7" spans="1:6" ht="15.75">
      <c r="A7" s="49" t="s">
        <v>357</v>
      </c>
      <c r="B7" s="106">
        <v>608000</v>
      </c>
      <c r="C7" s="106">
        <f t="shared" si="0"/>
        <v>7296000</v>
      </c>
      <c r="D7" s="106"/>
      <c r="E7" s="106">
        <f t="shared" si="1"/>
        <v>7296000</v>
      </c>
      <c r="F7" s="106">
        <v>7292000</v>
      </c>
    </row>
    <row r="8" spans="1:6" ht="15.75">
      <c r="A8" s="49" t="s">
        <v>358</v>
      </c>
      <c r="B8" s="106">
        <v>817000</v>
      </c>
      <c r="C8" s="106">
        <f t="shared" si="0"/>
        <v>9804000</v>
      </c>
      <c r="D8" s="106"/>
      <c r="E8" s="106">
        <f t="shared" si="1"/>
        <v>9804000</v>
      </c>
      <c r="F8" s="106">
        <v>12670000</v>
      </c>
    </row>
    <row r="9" spans="1:6" ht="15.75">
      <c r="A9" s="49" t="s">
        <v>41</v>
      </c>
      <c r="B9" s="106">
        <v>467000</v>
      </c>
      <c r="C9" s="106">
        <v>2335000</v>
      </c>
      <c r="D9" s="106"/>
      <c r="E9" s="106">
        <f t="shared" si="1"/>
        <v>2335000</v>
      </c>
      <c r="F9" s="271" t="s">
        <v>361</v>
      </c>
    </row>
    <row r="10" spans="1:6" ht="15.75">
      <c r="A10" s="49" t="s">
        <v>148</v>
      </c>
      <c r="B10" s="106">
        <v>1600000</v>
      </c>
      <c r="C10" s="106">
        <f t="shared" si="0"/>
        <v>19200000</v>
      </c>
      <c r="D10" s="106"/>
      <c r="E10" s="106">
        <f t="shared" si="1"/>
        <v>19200000</v>
      </c>
      <c r="F10" s="106">
        <v>19000000</v>
      </c>
    </row>
    <row r="11" spans="1:6" ht="15.75">
      <c r="A11" s="49" t="s">
        <v>362</v>
      </c>
      <c r="B11" s="106"/>
      <c r="C11" s="106"/>
      <c r="D11" s="106"/>
      <c r="E11" s="106"/>
      <c r="F11" s="106">
        <v>3676000</v>
      </c>
    </row>
    <row r="12" spans="1:6" ht="15.75">
      <c r="A12" s="296" t="s">
        <v>149</v>
      </c>
      <c r="B12" s="297"/>
      <c r="C12" s="83">
        <f>SUM(C5:C10)</f>
        <v>130267000</v>
      </c>
      <c r="D12" s="83">
        <f>SUM(D5:D10)</f>
        <v>5000000</v>
      </c>
      <c r="E12" s="83">
        <f>SUM(C12:D12)</f>
        <v>135267000</v>
      </c>
      <c r="F12" s="83">
        <f ca="1">SUM(F5:F12)</f>
        <v>136885000</v>
      </c>
    </row>
    <row r="13" spans="1:6" ht="15.75">
      <c r="A13" s="86"/>
      <c r="B13" s="86"/>
      <c r="C13" s="86"/>
      <c r="D13" s="86"/>
      <c r="E13" s="86"/>
      <c r="F13" s="86"/>
    </row>
    <row r="14" spans="1:6" ht="15.75">
      <c r="A14" s="86"/>
      <c r="B14" s="86"/>
      <c r="C14" s="86"/>
      <c r="D14" s="86"/>
      <c r="E14" s="77"/>
      <c r="F14" s="86"/>
    </row>
  </sheetData>
  <mergeCells count="1">
    <mergeCell ref="A12:B12"/>
  </mergeCells>
  <pageMargins left="0.25" right="0.25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30"/>
  <sheetViews>
    <sheetView topLeftCell="A92" workbookViewId="0">
      <selection activeCell="E108" sqref="E108"/>
    </sheetView>
  </sheetViews>
  <sheetFormatPr defaultRowHeight="15"/>
  <cols>
    <col min="1" max="1" width="14.42578125" customWidth="1"/>
    <col min="2" max="2" width="12.5703125" customWidth="1"/>
    <col min="3" max="3" width="12.140625" customWidth="1"/>
    <col min="4" max="4" width="12.42578125" customWidth="1"/>
    <col min="5" max="5" width="11" customWidth="1"/>
    <col min="6" max="6" width="11.140625" customWidth="1"/>
    <col min="7" max="7" width="10" customWidth="1"/>
    <col min="8" max="8" width="10.85546875" customWidth="1"/>
    <col min="9" max="9" width="14" customWidth="1"/>
    <col min="10" max="10" width="11.42578125" customWidth="1"/>
    <col min="11" max="11" width="9.7109375" customWidth="1"/>
    <col min="12" max="13" width="11.28515625" customWidth="1"/>
  </cols>
  <sheetData>
    <row r="1" spans="1:11" ht="15" customHeight="1"/>
    <row r="2" spans="1:11" ht="30">
      <c r="A2" s="16" t="s">
        <v>327</v>
      </c>
      <c r="B2" s="16" t="s">
        <v>83</v>
      </c>
      <c r="C2" s="16" t="s">
        <v>6</v>
      </c>
      <c r="D2" s="224" t="s">
        <v>153</v>
      </c>
      <c r="E2" s="224" t="s">
        <v>308</v>
      </c>
      <c r="F2" s="225" t="s">
        <v>305</v>
      </c>
      <c r="G2" s="224" t="s">
        <v>309</v>
      </c>
      <c r="H2" s="16" t="s">
        <v>306</v>
      </c>
      <c r="I2" s="224" t="s">
        <v>307</v>
      </c>
      <c r="J2" s="6" t="s">
        <v>138</v>
      </c>
      <c r="K2" s="16"/>
    </row>
    <row r="3" spans="1:11">
      <c r="A3" s="8"/>
      <c r="B3" s="8">
        <v>178112000</v>
      </c>
      <c r="C3" s="8">
        <v>12479000</v>
      </c>
      <c r="D3" s="8">
        <v>66558000</v>
      </c>
      <c r="E3" s="8">
        <v>5769000</v>
      </c>
      <c r="F3" s="8">
        <v>14005000</v>
      </c>
      <c r="G3" s="8">
        <v>6580000</v>
      </c>
      <c r="H3" s="8">
        <v>24809000</v>
      </c>
      <c r="I3" s="8">
        <v>9589000</v>
      </c>
      <c r="J3" s="105">
        <f>SUM(B3:I3)</f>
        <v>317901000</v>
      </c>
      <c r="K3" s="16"/>
    </row>
    <row r="4" spans="1:11">
      <c r="A4" s="134" t="s">
        <v>310</v>
      </c>
      <c r="B4" s="8">
        <f>B3*30/100</f>
        <v>53433600</v>
      </c>
      <c r="C4" s="8">
        <f t="shared" ref="C4:I4" si="0">C3*30/100</f>
        <v>3743700</v>
      </c>
      <c r="D4" s="8">
        <f t="shared" si="0"/>
        <v>19967400</v>
      </c>
      <c r="E4" s="8">
        <f t="shared" si="0"/>
        <v>1730700</v>
      </c>
      <c r="F4" s="8">
        <f t="shared" si="0"/>
        <v>4201500</v>
      </c>
      <c r="G4" s="8">
        <f t="shared" si="0"/>
        <v>1974000</v>
      </c>
      <c r="H4" s="8">
        <f t="shared" si="0"/>
        <v>7442700</v>
      </c>
      <c r="I4" s="8">
        <f t="shared" si="0"/>
        <v>2876700</v>
      </c>
      <c r="J4" s="8">
        <f>J3*30/100</f>
        <v>95370300</v>
      </c>
      <c r="K4" s="16"/>
    </row>
    <row r="5" spans="1:11">
      <c r="A5" s="8">
        <v>600</v>
      </c>
      <c r="B5" s="8">
        <v>150</v>
      </c>
      <c r="C5" s="8"/>
      <c r="D5" s="8"/>
      <c r="E5" s="8"/>
      <c r="F5" s="8"/>
      <c r="G5" s="8"/>
      <c r="H5" s="8"/>
      <c r="I5" s="8"/>
      <c r="J5" s="8"/>
      <c r="K5" s="16">
        <v>600</v>
      </c>
    </row>
    <row r="6" spans="1:11">
      <c r="A6" s="8">
        <v>602</v>
      </c>
      <c r="B6" s="8">
        <v>200</v>
      </c>
      <c r="C6" s="8"/>
      <c r="D6" s="8"/>
      <c r="E6" s="8"/>
      <c r="F6" s="8"/>
      <c r="G6" s="8"/>
      <c r="H6" s="8"/>
      <c r="I6" s="8"/>
      <c r="J6" s="8"/>
      <c r="K6" s="16">
        <v>602</v>
      </c>
    </row>
    <row r="7" spans="1:11">
      <c r="A7" s="8">
        <v>231</v>
      </c>
      <c r="B7" s="8"/>
      <c r="C7" s="8"/>
      <c r="D7" s="8"/>
      <c r="E7" s="8"/>
      <c r="F7" s="8"/>
      <c r="G7" s="8"/>
      <c r="H7" s="8"/>
      <c r="I7" s="8"/>
      <c r="J7" s="8"/>
      <c r="K7" s="16">
        <v>231</v>
      </c>
    </row>
    <row r="8" spans="1:11">
      <c r="A8" s="16" t="s">
        <v>315</v>
      </c>
      <c r="B8" s="8">
        <f>SUM(B5:B7)</f>
        <v>350</v>
      </c>
      <c r="C8" s="8">
        <f t="shared" ref="C8:J8" si="1">SUM(C5:C7)</f>
        <v>0</v>
      </c>
      <c r="D8" s="8">
        <f t="shared" si="1"/>
        <v>0</v>
      </c>
      <c r="E8" s="8">
        <f t="shared" si="1"/>
        <v>0</v>
      </c>
      <c r="F8" s="8">
        <f t="shared" si="1"/>
        <v>0</v>
      </c>
      <c r="G8" s="8">
        <f t="shared" si="1"/>
        <v>0</v>
      </c>
      <c r="H8" s="8">
        <f t="shared" si="1"/>
        <v>0</v>
      </c>
      <c r="I8" s="8">
        <f t="shared" si="1"/>
        <v>0</v>
      </c>
      <c r="J8" s="8">
        <f t="shared" si="1"/>
        <v>0</v>
      </c>
    </row>
    <row r="9" spans="1:11">
      <c r="A9" s="8">
        <v>600</v>
      </c>
      <c r="B9" s="8">
        <v>10</v>
      </c>
      <c r="C9" s="8"/>
      <c r="D9" s="8"/>
      <c r="E9" s="8"/>
      <c r="F9" s="8"/>
      <c r="G9" s="8"/>
      <c r="H9" s="8"/>
      <c r="I9" s="8"/>
      <c r="J9" s="8"/>
      <c r="K9" s="16">
        <v>600</v>
      </c>
    </row>
    <row r="10" spans="1:11">
      <c r="A10" s="8">
        <v>602</v>
      </c>
      <c r="B10" s="8"/>
      <c r="C10" s="8"/>
      <c r="D10" s="8"/>
      <c r="E10" s="8"/>
      <c r="F10" s="8"/>
      <c r="G10" s="8"/>
      <c r="H10" s="8"/>
      <c r="I10" s="8"/>
      <c r="J10" s="8"/>
      <c r="K10" s="16">
        <v>602</v>
      </c>
    </row>
    <row r="11" spans="1:11">
      <c r="A11" s="8">
        <v>231</v>
      </c>
      <c r="B11" s="8"/>
      <c r="C11" s="8"/>
      <c r="D11" s="8"/>
      <c r="E11" s="8"/>
      <c r="F11" s="8"/>
      <c r="G11" s="8"/>
      <c r="H11" s="8"/>
      <c r="I11" s="8"/>
      <c r="J11" s="8"/>
      <c r="K11" s="16">
        <v>231</v>
      </c>
    </row>
    <row r="12" spans="1:11">
      <c r="A12" s="8" t="s">
        <v>316</v>
      </c>
      <c r="B12" s="8">
        <f>SUM(B9:B11)</f>
        <v>10</v>
      </c>
      <c r="C12" s="8">
        <f t="shared" ref="C12:J12" si="2">SUM(C9:C11)</f>
        <v>0</v>
      </c>
      <c r="D12" s="8">
        <f t="shared" si="2"/>
        <v>0</v>
      </c>
      <c r="E12" s="8">
        <f t="shared" si="2"/>
        <v>0</v>
      </c>
      <c r="F12" s="8">
        <f t="shared" si="2"/>
        <v>0</v>
      </c>
      <c r="G12" s="8">
        <f t="shared" si="2"/>
        <v>0</v>
      </c>
      <c r="H12" s="8">
        <f t="shared" si="2"/>
        <v>0</v>
      </c>
      <c r="I12" s="8">
        <f t="shared" si="2"/>
        <v>0</v>
      </c>
      <c r="J12" s="8">
        <f t="shared" si="2"/>
        <v>0</v>
      </c>
      <c r="K12" s="16"/>
    </row>
    <row r="13" spans="1:11">
      <c r="A13" s="8">
        <v>600</v>
      </c>
      <c r="B13" s="8">
        <v>500</v>
      </c>
      <c r="C13" s="8"/>
      <c r="D13" s="8"/>
      <c r="E13" s="8"/>
      <c r="F13" s="8"/>
      <c r="G13" s="8"/>
      <c r="H13" s="8"/>
      <c r="I13" s="8"/>
      <c r="J13" s="8"/>
      <c r="K13" s="16">
        <v>600</v>
      </c>
    </row>
    <row r="14" spans="1:11">
      <c r="A14" s="8">
        <v>602</v>
      </c>
      <c r="B14" s="8"/>
      <c r="C14" s="8"/>
      <c r="D14" s="8"/>
      <c r="E14" s="8"/>
      <c r="F14" s="8"/>
      <c r="G14" s="8"/>
      <c r="H14" s="8"/>
      <c r="I14" s="8"/>
      <c r="J14" s="8"/>
      <c r="K14" s="16">
        <v>602</v>
      </c>
    </row>
    <row r="15" spans="1:11">
      <c r="A15" s="8">
        <v>231</v>
      </c>
      <c r="B15" s="8"/>
      <c r="C15" s="8"/>
      <c r="D15" s="8"/>
      <c r="E15" s="8"/>
      <c r="F15" s="8"/>
      <c r="G15" s="8"/>
      <c r="H15" s="8"/>
      <c r="I15" s="8"/>
      <c r="J15" s="8"/>
      <c r="K15" s="16">
        <v>231</v>
      </c>
    </row>
    <row r="16" spans="1:11">
      <c r="A16" s="8" t="s">
        <v>317</v>
      </c>
      <c r="B16" s="8">
        <f>SUM(B13:B15)</f>
        <v>500</v>
      </c>
      <c r="C16" s="8">
        <f t="shared" ref="C16:J16" si="3">SUM(C13:C15)</f>
        <v>0</v>
      </c>
      <c r="D16" s="8">
        <f t="shared" si="3"/>
        <v>0</v>
      </c>
      <c r="E16" s="8">
        <f t="shared" si="3"/>
        <v>0</v>
      </c>
      <c r="F16" s="8">
        <f t="shared" si="3"/>
        <v>0</v>
      </c>
      <c r="G16" s="8">
        <f t="shared" si="3"/>
        <v>0</v>
      </c>
      <c r="H16" s="8">
        <f t="shared" si="3"/>
        <v>0</v>
      </c>
      <c r="I16" s="8">
        <f t="shared" si="3"/>
        <v>0</v>
      </c>
      <c r="J16" s="8">
        <f t="shared" si="3"/>
        <v>0</v>
      </c>
      <c r="K16" s="16"/>
    </row>
    <row r="17" spans="1:11">
      <c r="A17" s="8" t="s">
        <v>311</v>
      </c>
      <c r="B17" s="8">
        <f>B8+B12+B16</f>
        <v>860</v>
      </c>
      <c r="C17" s="8">
        <f t="shared" ref="C17:J17" si="4">C8+C12+C16</f>
        <v>0</v>
      </c>
      <c r="D17" s="8">
        <f t="shared" si="4"/>
        <v>0</v>
      </c>
      <c r="E17" s="8">
        <f t="shared" si="4"/>
        <v>0</v>
      </c>
      <c r="F17" s="8">
        <f t="shared" si="4"/>
        <v>0</v>
      </c>
      <c r="G17" s="8">
        <f t="shared" si="4"/>
        <v>0</v>
      </c>
      <c r="H17" s="8">
        <f t="shared" si="4"/>
        <v>0</v>
      </c>
      <c r="I17" s="8">
        <f t="shared" si="4"/>
        <v>0</v>
      </c>
      <c r="J17" s="8">
        <f t="shared" si="4"/>
        <v>0</v>
      </c>
      <c r="K17" s="16"/>
    </row>
    <row r="18" spans="1:11">
      <c r="A18" s="148" t="s">
        <v>312</v>
      </c>
      <c r="B18" s="8">
        <f>B3*25/100</f>
        <v>44528000</v>
      </c>
      <c r="C18" s="8">
        <f t="shared" ref="C18:J18" si="5">C3*25/100</f>
        <v>3119750</v>
      </c>
      <c r="D18" s="8">
        <f t="shared" si="5"/>
        <v>16639500</v>
      </c>
      <c r="E18" s="8">
        <f t="shared" si="5"/>
        <v>1442250</v>
      </c>
      <c r="F18" s="8">
        <f t="shared" si="5"/>
        <v>3501250</v>
      </c>
      <c r="G18" s="8">
        <f t="shared" si="5"/>
        <v>1645000</v>
      </c>
      <c r="H18" s="8">
        <f t="shared" si="5"/>
        <v>6202250</v>
      </c>
      <c r="I18" s="8">
        <f t="shared" si="5"/>
        <v>2397250</v>
      </c>
      <c r="J18" s="8">
        <f t="shared" si="5"/>
        <v>79475250</v>
      </c>
      <c r="K18" s="16"/>
    </row>
    <row r="19" spans="1:11">
      <c r="A19" s="8">
        <v>600</v>
      </c>
      <c r="B19" s="8">
        <v>5</v>
      </c>
      <c r="C19" s="8"/>
      <c r="D19" s="8"/>
      <c r="E19" s="8"/>
      <c r="F19" s="8"/>
      <c r="G19" s="8"/>
      <c r="H19" s="8"/>
      <c r="I19" s="8"/>
      <c r="J19" s="8"/>
      <c r="K19" s="16">
        <v>600</v>
      </c>
    </row>
    <row r="20" spans="1:11">
      <c r="A20" s="8">
        <v>602</v>
      </c>
      <c r="B20" s="8">
        <v>0</v>
      </c>
      <c r="C20" s="8"/>
      <c r="D20" s="8"/>
      <c r="E20" s="8"/>
      <c r="F20" s="8"/>
      <c r="G20" s="8"/>
      <c r="H20" s="8"/>
      <c r="I20" s="8"/>
      <c r="J20" s="8"/>
      <c r="K20" s="16">
        <v>602</v>
      </c>
    </row>
    <row r="21" spans="1:11">
      <c r="A21" s="8">
        <v>231</v>
      </c>
      <c r="B21" s="8"/>
      <c r="C21" s="8"/>
      <c r="D21" s="8"/>
      <c r="E21" s="8"/>
      <c r="F21" s="8"/>
      <c r="G21" s="8"/>
      <c r="H21" s="8"/>
      <c r="I21" s="8"/>
      <c r="J21" s="8"/>
      <c r="K21" s="16">
        <v>231</v>
      </c>
    </row>
    <row r="22" spans="1:11">
      <c r="A22" s="8" t="s">
        <v>318</v>
      </c>
      <c r="B22" s="8">
        <f>SUM(B19:B21)</f>
        <v>5</v>
      </c>
      <c r="C22" s="8">
        <f t="shared" ref="C22:J22" si="6">SUM(C19:C21)</f>
        <v>0</v>
      </c>
      <c r="D22" s="8">
        <f t="shared" si="6"/>
        <v>0</v>
      </c>
      <c r="E22" s="8">
        <f t="shared" si="6"/>
        <v>0</v>
      </c>
      <c r="F22" s="8">
        <f t="shared" si="6"/>
        <v>0</v>
      </c>
      <c r="G22" s="8">
        <f t="shared" si="6"/>
        <v>0</v>
      </c>
      <c r="H22" s="8">
        <f t="shared" si="6"/>
        <v>0</v>
      </c>
      <c r="I22" s="8">
        <f t="shared" si="6"/>
        <v>0</v>
      </c>
      <c r="J22" s="8">
        <f t="shared" si="6"/>
        <v>0</v>
      </c>
      <c r="K22" s="16"/>
    </row>
    <row r="23" spans="1:11">
      <c r="A23" s="8">
        <v>600</v>
      </c>
      <c r="B23" s="8">
        <v>40</v>
      </c>
      <c r="C23" s="8"/>
      <c r="D23" s="8"/>
      <c r="E23" s="8"/>
      <c r="F23" s="8"/>
      <c r="G23" s="8"/>
      <c r="H23" s="8"/>
      <c r="I23" s="8"/>
      <c r="J23" s="8"/>
      <c r="K23" s="16">
        <v>600</v>
      </c>
    </row>
    <row r="24" spans="1:11">
      <c r="A24" s="8">
        <v>602</v>
      </c>
      <c r="B24" s="8">
        <v>0</v>
      </c>
      <c r="C24" s="8"/>
      <c r="D24" s="8"/>
      <c r="E24" s="8"/>
      <c r="F24" s="8"/>
      <c r="G24" s="8"/>
      <c r="H24" s="8"/>
      <c r="I24" s="8"/>
      <c r="J24" s="8"/>
      <c r="K24" s="16">
        <v>602</v>
      </c>
    </row>
    <row r="25" spans="1:11">
      <c r="A25" s="8">
        <v>231</v>
      </c>
      <c r="B25" s="8"/>
      <c r="C25" s="8"/>
      <c r="D25" s="8"/>
      <c r="E25" s="8"/>
      <c r="F25" s="8"/>
      <c r="G25" s="8"/>
      <c r="H25" s="8"/>
      <c r="I25" s="8"/>
      <c r="J25" s="8"/>
      <c r="K25" s="16">
        <v>231</v>
      </c>
    </row>
    <row r="26" spans="1:11">
      <c r="A26" s="8" t="s">
        <v>319</v>
      </c>
      <c r="B26" s="8">
        <f>SUM(B23:B25)</f>
        <v>40</v>
      </c>
      <c r="C26" s="8">
        <f t="shared" ref="C26:J26" si="7">SUM(C23:C25)</f>
        <v>0</v>
      </c>
      <c r="D26" s="8">
        <f t="shared" si="7"/>
        <v>0</v>
      </c>
      <c r="E26" s="8">
        <f t="shared" si="7"/>
        <v>0</v>
      </c>
      <c r="F26" s="8">
        <f t="shared" si="7"/>
        <v>0</v>
      </c>
      <c r="G26" s="8">
        <f t="shared" si="7"/>
        <v>0</v>
      </c>
      <c r="H26" s="8">
        <f t="shared" si="7"/>
        <v>0</v>
      </c>
      <c r="I26" s="8">
        <f t="shared" si="7"/>
        <v>0</v>
      </c>
      <c r="J26" s="8">
        <f t="shared" si="7"/>
        <v>0</v>
      </c>
      <c r="K26" s="16"/>
    </row>
    <row r="27" spans="1:11">
      <c r="A27" s="8">
        <v>600</v>
      </c>
      <c r="B27" s="8">
        <v>6</v>
      </c>
      <c r="C27" s="8"/>
      <c r="D27" s="8"/>
      <c r="E27" s="8"/>
      <c r="F27" s="8"/>
      <c r="G27" s="8"/>
      <c r="H27" s="8"/>
      <c r="I27" s="8"/>
      <c r="J27" s="8"/>
      <c r="K27" s="16">
        <v>600</v>
      </c>
    </row>
    <row r="28" spans="1:11">
      <c r="A28" s="8">
        <v>602</v>
      </c>
      <c r="B28" s="8">
        <v>0</v>
      </c>
      <c r="C28" s="8"/>
      <c r="D28" s="8"/>
      <c r="E28" s="8"/>
      <c r="F28" s="8"/>
      <c r="G28" s="8"/>
      <c r="H28" s="8"/>
      <c r="I28" s="8"/>
      <c r="J28" s="8"/>
      <c r="K28" s="16">
        <v>602</v>
      </c>
    </row>
    <row r="29" spans="1:11">
      <c r="A29" s="8">
        <v>231</v>
      </c>
      <c r="B29" s="8"/>
      <c r="C29" s="8"/>
      <c r="D29" s="8"/>
      <c r="E29" s="8"/>
      <c r="F29" s="8"/>
      <c r="G29" s="8"/>
      <c r="H29" s="8"/>
      <c r="I29" s="8"/>
      <c r="J29" s="8"/>
      <c r="K29" s="16">
        <v>231</v>
      </c>
    </row>
    <row r="30" spans="1:11">
      <c r="A30" s="8" t="s">
        <v>320</v>
      </c>
      <c r="B30" s="8">
        <f>SUM(B27:B29)</f>
        <v>6</v>
      </c>
      <c r="C30" s="8">
        <f t="shared" ref="C30:J30" si="8">SUM(C27:C29)</f>
        <v>0</v>
      </c>
      <c r="D30" s="8">
        <f t="shared" si="8"/>
        <v>0</v>
      </c>
      <c r="E30" s="8">
        <f t="shared" si="8"/>
        <v>0</v>
      </c>
      <c r="F30" s="8">
        <f t="shared" si="8"/>
        <v>0</v>
      </c>
      <c r="G30" s="8">
        <f t="shared" si="8"/>
        <v>0</v>
      </c>
      <c r="H30" s="8">
        <f t="shared" si="8"/>
        <v>0</v>
      </c>
      <c r="I30" s="8">
        <f t="shared" si="8"/>
        <v>0</v>
      </c>
      <c r="J30" s="8">
        <f t="shared" si="8"/>
        <v>0</v>
      </c>
      <c r="K30" s="16"/>
    </row>
    <row r="31" spans="1:11">
      <c r="A31" s="8" t="s">
        <v>311</v>
      </c>
      <c r="B31" s="8">
        <f>B22+B26+B30</f>
        <v>51</v>
      </c>
      <c r="C31" s="8">
        <f t="shared" ref="C31:J31" si="9">C22+C26+C30</f>
        <v>0</v>
      </c>
      <c r="D31" s="8">
        <f t="shared" si="9"/>
        <v>0</v>
      </c>
      <c r="E31" s="8">
        <f t="shared" si="9"/>
        <v>0</v>
      </c>
      <c r="F31" s="8">
        <f t="shared" si="9"/>
        <v>0</v>
      </c>
      <c r="G31" s="8">
        <f t="shared" si="9"/>
        <v>0</v>
      </c>
      <c r="H31" s="8">
        <f t="shared" si="9"/>
        <v>0</v>
      </c>
      <c r="I31" s="8">
        <f t="shared" si="9"/>
        <v>0</v>
      </c>
      <c r="J31" s="8">
        <f t="shared" si="9"/>
        <v>0</v>
      </c>
      <c r="K31" s="16"/>
    </row>
    <row r="32" spans="1:11">
      <c r="A32" s="226" t="s">
        <v>313</v>
      </c>
      <c r="B32" s="8">
        <f>B3*23/100</f>
        <v>40965760</v>
      </c>
      <c r="C32" s="8">
        <f t="shared" ref="C32:J32" si="10">C3*23/100</f>
        <v>2870170</v>
      </c>
      <c r="D32" s="8">
        <f t="shared" si="10"/>
        <v>15308340</v>
      </c>
      <c r="E32" s="8">
        <f t="shared" si="10"/>
        <v>1326870</v>
      </c>
      <c r="F32" s="8">
        <f t="shared" si="10"/>
        <v>3221150</v>
      </c>
      <c r="G32" s="8">
        <f t="shared" si="10"/>
        <v>1513400</v>
      </c>
      <c r="H32" s="8">
        <f t="shared" si="10"/>
        <v>5706070</v>
      </c>
      <c r="I32" s="8">
        <f t="shared" si="10"/>
        <v>2205470</v>
      </c>
      <c r="J32" s="8">
        <f t="shared" si="10"/>
        <v>73117230</v>
      </c>
      <c r="K32" s="16"/>
    </row>
    <row r="33" spans="1:11">
      <c r="A33" s="8">
        <v>601</v>
      </c>
      <c r="B33" s="8">
        <v>1</v>
      </c>
      <c r="C33" s="8"/>
      <c r="D33" s="8"/>
      <c r="E33" s="8"/>
      <c r="F33" s="8"/>
      <c r="G33" s="8"/>
      <c r="H33" s="8"/>
      <c r="I33" s="8"/>
      <c r="J33" s="8"/>
      <c r="K33" s="16">
        <v>600</v>
      </c>
    </row>
    <row r="34" spans="1:11">
      <c r="A34" s="8">
        <v>602</v>
      </c>
      <c r="B34" s="8">
        <v>0</v>
      </c>
      <c r="C34" s="8"/>
      <c r="D34" s="8"/>
      <c r="E34" s="8"/>
      <c r="F34" s="8"/>
      <c r="G34" s="8"/>
      <c r="H34" s="8"/>
      <c r="I34" s="8"/>
      <c r="J34" s="8"/>
      <c r="K34" s="16">
        <v>602</v>
      </c>
    </row>
    <row r="35" spans="1:11">
      <c r="A35" s="8">
        <v>231</v>
      </c>
      <c r="B35" s="8"/>
      <c r="C35" s="8"/>
      <c r="D35" s="8"/>
      <c r="E35" s="8"/>
      <c r="F35" s="8"/>
      <c r="G35" s="8"/>
      <c r="H35" s="8"/>
      <c r="I35" s="8"/>
      <c r="J35" s="8"/>
      <c r="K35" s="16">
        <v>231</v>
      </c>
    </row>
    <row r="36" spans="1:11">
      <c r="A36" s="8" t="s">
        <v>321</v>
      </c>
      <c r="B36" s="8">
        <f>SUM(B33:B35)</f>
        <v>1</v>
      </c>
      <c r="C36" s="8">
        <f t="shared" ref="C36:J36" si="11">SUM(C33:C35)</f>
        <v>0</v>
      </c>
      <c r="D36" s="8">
        <f t="shared" si="11"/>
        <v>0</v>
      </c>
      <c r="E36" s="8">
        <f t="shared" si="11"/>
        <v>0</v>
      </c>
      <c r="F36" s="8">
        <f t="shared" si="11"/>
        <v>0</v>
      </c>
      <c r="G36" s="8">
        <f t="shared" si="11"/>
        <v>0</v>
      </c>
      <c r="H36" s="8">
        <f t="shared" si="11"/>
        <v>0</v>
      </c>
      <c r="I36" s="8">
        <f t="shared" si="11"/>
        <v>0</v>
      </c>
      <c r="J36" s="8">
        <f t="shared" si="11"/>
        <v>0</v>
      </c>
      <c r="K36" s="16"/>
    </row>
    <row r="37" spans="1:11">
      <c r="A37" s="8">
        <v>601</v>
      </c>
      <c r="B37" s="8">
        <v>2</v>
      </c>
      <c r="C37" s="8"/>
      <c r="D37" s="8"/>
      <c r="E37" s="8"/>
      <c r="F37" s="8"/>
      <c r="G37" s="8"/>
      <c r="H37" s="8"/>
      <c r="I37" s="8"/>
      <c r="J37" s="8"/>
      <c r="K37" s="16">
        <v>600</v>
      </c>
    </row>
    <row r="38" spans="1:11">
      <c r="A38" s="8">
        <v>602</v>
      </c>
      <c r="B38" s="8">
        <v>0</v>
      </c>
      <c r="C38" s="8"/>
      <c r="D38" s="8"/>
      <c r="E38" s="8"/>
      <c r="F38" s="8"/>
      <c r="G38" s="8"/>
      <c r="H38" s="8"/>
      <c r="I38" s="8"/>
      <c r="J38" s="8"/>
      <c r="K38" s="16">
        <v>602</v>
      </c>
    </row>
    <row r="39" spans="1:11">
      <c r="A39" s="8">
        <v>231</v>
      </c>
      <c r="B39" s="8"/>
      <c r="C39" s="8"/>
      <c r="D39" s="8"/>
      <c r="E39" s="8"/>
      <c r="F39" s="8"/>
      <c r="G39" s="8"/>
      <c r="H39" s="8"/>
      <c r="I39" s="8"/>
      <c r="J39" s="8"/>
      <c r="K39" s="16">
        <v>231</v>
      </c>
    </row>
    <row r="40" spans="1:11">
      <c r="A40" s="16" t="s">
        <v>322</v>
      </c>
      <c r="B40" s="8">
        <f>SUM(B37:B39)</f>
        <v>2</v>
      </c>
      <c r="C40" s="8">
        <f t="shared" ref="C40:J40" si="12">SUM(C37:C39)</f>
        <v>0</v>
      </c>
      <c r="D40" s="8">
        <f t="shared" si="12"/>
        <v>0</v>
      </c>
      <c r="E40" s="8">
        <f t="shared" si="12"/>
        <v>0</v>
      </c>
      <c r="F40" s="8">
        <f t="shared" si="12"/>
        <v>0</v>
      </c>
      <c r="G40" s="8">
        <f t="shared" si="12"/>
        <v>0</v>
      </c>
      <c r="H40" s="8">
        <f t="shared" si="12"/>
        <v>0</v>
      </c>
      <c r="I40" s="8">
        <f t="shared" si="12"/>
        <v>0</v>
      </c>
      <c r="J40" s="8">
        <f t="shared" si="12"/>
        <v>0</v>
      </c>
      <c r="K40" s="16"/>
    </row>
    <row r="41" spans="1:11">
      <c r="A41" s="8">
        <v>601</v>
      </c>
      <c r="B41" s="8">
        <v>3</v>
      </c>
      <c r="C41" s="8"/>
      <c r="D41" s="8"/>
      <c r="E41" s="8"/>
      <c r="F41" s="8"/>
      <c r="G41" s="8"/>
      <c r="H41" s="8"/>
      <c r="I41" s="8"/>
      <c r="J41" s="8"/>
      <c r="K41" s="16">
        <v>600</v>
      </c>
    </row>
    <row r="42" spans="1:11">
      <c r="A42" s="8">
        <v>602</v>
      </c>
      <c r="B42" s="8">
        <v>0</v>
      </c>
      <c r="C42" s="8"/>
      <c r="D42" s="8"/>
      <c r="E42" s="8"/>
      <c r="F42" s="8"/>
      <c r="G42" s="8"/>
      <c r="H42" s="8"/>
      <c r="I42" s="8"/>
      <c r="J42" s="8"/>
      <c r="K42" s="16">
        <v>602</v>
      </c>
    </row>
    <row r="43" spans="1:11">
      <c r="A43" s="8">
        <v>231</v>
      </c>
      <c r="B43" s="8"/>
      <c r="C43" s="8"/>
      <c r="D43" s="8"/>
      <c r="E43" s="8"/>
      <c r="F43" s="8"/>
      <c r="G43" s="8"/>
      <c r="H43" s="8"/>
      <c r="I43" s="8"/>
      <c r="J43" s="8"/>
      <c r="K43" s="16">
        <v>231</v>
      </c>
    </row>
    <row r="44" spans="1:11">
      <c r="A44" s="16" t="s">
        <v>323</v>
      </c>
      <c r="B44" s="8">
        <f>SUM(B41:B43)</f>
        <v>3</v>
      </c>
      <c r="C44" s="8">
        <f t="shared" ref="C44:J44" si="13">SUM(C41:C43)</f>
        <v>0</v>
      </c>
      <c r="D44" s="8">
        <f t="shared" si="13"/>
        <v>0</v>
      </c>
      <c r="E44" s="8">
        <f t="shared" si="13"/>
        <v>0</v>
      </c>
      <c r="F44" s="8">
        <f t="shared" si="13"/>
        <v>0</v>
      </c>
      <c r="G44" s="8">
        <f t="shared" si="13"/>
        <v>0</v>
      </c>
      <c r="H44" s="8">
        <f t="shared" si="13"/>
        <v>0</v>
      </c>
      <c r="I44" s="8">
        <f t="shared" si="13"/>
        <v>0</v>
      </c>
      <c r="J44" s="8">
        <f t="shared" si="13"/>
        <v>0</v>
      </c>
      <c r="K44" s="16"/>
    </row>
    <row r="45" spans="1:11">
      <c r="A45" s="16" t="s">
        <v>138</v>
      </c>
      <c r="B45" s="8">
        <f>B44+B40+B36</f>
        <v>6</v>
      </c>
      <c r="C45" s="8">
        <f t="shared" ref="C45:J45" si="14">C44+C40+C36</f>
        <v>0</v>
      </c>
      <c r="D45" s="8">
        <f t="shared" si="14"/>
        <v>0</v>
      </c>
      <c r="E45" s="8">
        <f t="shared" si="14"/>
        <v>0</v>
      </c>
      <c r="F45" s="8">
        <f t="shared" si="14"/>
        <v>0</v>
      </c>
      <c r="G45" s="8">
        <f t="shared" si="14"/>
        <v>0</v>
      </c>
      <c r="H45" s="8">
        <f t="shared" si="14"/>
        <v>0</v>
      </c>
      <c r="I45" s="8">
        <f t="shared" si="14"/>
        <v>0</v>
      </c>
      <c r="J45" s="8">
        <f t="shared" si="14"/>
        <v>0</v>
      </c>
      <c r="K45" s="16"/>
    </row>
    <row r="46" spans="1:11">
      <c r="A46" s="148" t="s">
        <v>314</v>
      </c>
      <c r="B46" s="8">
        <f>B3*22/100</f>
        <v>39184640</v>
      </c>
      <c r="C46" s="8">
        <f t="shared" ref="C46:J46" si="15">C3*22/100</f>
        <v>2745380</v>
      </c>
      <c r="D46" s="8">
        <f t="shared" si="15"/>
        <v>14642760</v>
      </c>
      <c r="E46" s="8">
        <f t="shared" si="15"/>
        <v>1269180</v>
      </c>
      <c r="F46" s="8">
        <f t="shared" si="15"/>
        <v>3081100</v>
      </c>
      <c r="G46" s="8">
        <f t="shared" si="15"/>
        <v>1447600</v>
      </c>
      <c r="H46" s="8">
        <f t="shared" si="15"/>
        <v>5457980</v>
      </c>
      <c r="I46" s="8">
        <f t="shared" si="15"/>
        <v>2109580</v>
      </c>
      <c r="J46" s="8">
        <f t="shared" si="15"/>
        <v>69938220</v>
      </c>
      <c r="K46" s="16"/>
    </row>
    <row r="47" spans="1:11">
      <c r="A47" s="8">
        <v>601</v>
      </c>
      <c r="B47" s="8">
        <v>7</v>
      </c>
      <c r="C47" s="8"/>
      <c r="D47" s="8"/>
      <c r="E47" s="8"/>
      <c r="F47" s="8"/>
      <c r="G47" s="8"/>
      <c r="H47" s="8"/>
      <c r="I47" s="8"/>
      <c r="J47" s="8"/>
      <c r="K47" s="16">
        <v>600</v>
      </c>
    </row>
    <row r="48" spans="1:11">
      <c r="A48" s="8">
        <v>602</v>
      </c>
      <c r="B48" s="8">
        <v>0</v>
      </c>
      <c r="C48" s="8"/>
      <c r="D48" s="8"/>
      <c r="E48" s="8"/>
      <c r="F48" s="8"/>
      <c r="G48" s="8"/>
      <c r="H48" s="8"/>
      <c r="I48" s="8"/>
      <c r="J48" s="8"/>
      <c r="K48" s="16">
        <v>602</v>
      </c>
    </row>
    <row r="49" spans="1:11">
      <c r="A49" s="8">
        <v>231</v>
      </c>
      <c r="B49" s="8"/>
      <c r="C49" s="8"/>
      <c r="D49" s="8"/>
      <c r="E49" s="8"/>
      <c r="F49" s="8"/>
      <c r="G49" s="8"/>
      <c r="H49" s="8"/>
      <c r="I49" s="8"/>
      <c r="J49" s="8"/>
      <c r="K49" s="16">
        <v>231</v>
      </c>
    </row>
    <row r="50" spans="1:11">
      <c r="A50" s="16" t="s">
        <v>324</v>
      </c>
      <c r="B50" s="8">
        <f>SUM(B47:B49)</f>
        <v>7</v>
      </c>
      <c r="C50" s="8">
        <f t="shared" ref="C50:J50" si="16">SUM(C47:C49)</f>
        <v>0</v>
      </c>
      <c r="D50" s="8">
        <f t="shared" si="16"/>
        <v>0</v>
      </c>
      <c r="E50" s="8">
        <f t="shared" si="16"/>
        <v>0</v>
      </c>
      <c r="F50" s="8">
        <f t="shared" si="16"/>
        <v>0</v>
      </c>
      <c r="G50" s="8">
        <f t="shared" si="16"/>
        <v>0</v>
      </c>
      <c r="H50" s="8">
        <f t="shared" si="16"/>
        <v>0</v>
      </c>
      <c r="I50" s="8">
        <f t="shared" si="16"/>
        <v>0</v>
      </c>
      <c r="J50" s="8">
        <f t="shared" si="16"/>
        <v>0</v>
      </c>
      <c r="K50" s="16"/>
    </row>
    <row r="51" spans="1:11">
      <c r="A51" s="8">
        <v>601</v>
      </c>
      <c r="B51" s="8">
        <v>8</v>
      </c>
      <c r="C51" s="8"/>
      <c r="D51" s="8"/>
      <c r="E51" s="8"/>
      <c r="F51" s="8"/>
      <c r="G51" s="8"/>
      <c r="H51" s="8"/>
      <c r="I51" s="8"/>
      <c r="J51" s="8"/>
      <c r="K51" s="16">
        <v>600</v>
      </c>
    </row>
    <row r="52" spans="1:11">
      <c r="A52" s="8">
        <v>602</v>
      </c>
      <c r="B52" s="8">
        <v>0</v>
      </c>
      <c r="C52" s="8"/>
      <c r="D52" s="8"/>
      <c r="E52" s="8"/>
      <c r="F52" s="8"/>
      <c r="G52" s="8"/>
      <c r="H52" s="8"/>
      <c r="I52" s="8"/>
      <c r="J52" s="8"/>
      <c r="K52" s="16">
        <v>602</v>
      </c>
    </row>
    <row r="53" spans="1:11">
      <c r="A53" s="8">
        <v>231</v>
      </c>
      <c r="B53" s="8"/>
      <c r="C53" s="8"/>
      <c r="D53" s="8"/>
      <c r="E53" s="8"/>
      <c r="F53" s="8"/>
      <c r="G53" s="8"/>
      <c r="H53" s="8"/>
      <c r="I53" s="8"/>
      <c r="J53" s="8"/>
      <c r="K53" s="16">
        <v>231</v>
      </c>
    </row>
    <row r="54" spans="1:11">
      <c r="A54" s="16" t="s">
        <v>325</v>
      </c>
      <c r="B54" s="8">
        <f>SUM(B51:B53)</f>
        <v>8</v>
      </c>
      <c r="C54" s="8">
        <f t="shared" ref="C54:J54" si="17">SUM(C51:C53)</f>
        <v>0</v>
      </c>
      <c r="D54" s="8">
        <f t="shared" si="17"/>
        <v>0</v>
      </c>
      <c r="E54" s="8">
        <f t="shared" si="17"/>
        <v>0</v>
      </c>
      <c r="F54" s="8">
        <f t="shared" si="17"/>
        <v>0</v>
      </c>
      <c r="G54" s="8">
        <f t="shared" si="17"/>
        <v>0</v>
      </c>
      <c r="H54" s="8">
        <f t="shared" si="17"/>
        <v>0</v>
      </c>
      <c r="I54" s="8">
        <f t="shared" si="17"/>
        <v>0</v>
      </c>
      <c r="J54" s="8">
        <f t="shared" si="17"/>
        <v>0</v>
      </c>
      <c r="K54" s="16"/>
    </row>
    <row r="55" spans="1:11">
      <c r="A55" s="8">
        <v>601</v>
      </c>
      <c r="B55" s="8">
        <v>10</v>
      </c>
      <c r="C55" s="8"/>
      <c r="D55" s="8"/>
      <c r="E55" s="8"/>
      <c r="F55" s="8"/>
      <c r="G55" s="8"/>
      <c r="H55" s="8"/>
      <c r="I55" s="8"/>
      <c r="J55" s="8"/>
      <c r="K55" s="16">
        <v>600</v>
      </c>
    </row>
    <row r="56" spans="1:11">
      <c r="A56" s="8">
        <v>602</v>
      </c>
      <c r="B56" s="16">
        <v>0</v>
      </c>
      <c r="C56" s="16"/>
      <c r="D56" s="16"/>
      <c r="E56" s="16"/>
      <c r="F56" s="16"/>
      <c r="G56" s="16"/>
      <c r="H56" s="16"/>
      <c r="I56" s="16"/>
      <c r="J56" s="16"/>
      <c r="K56" s="16">
        <v>602</v>
      </c>
    </row>
    <row r="57" spans="1:11">
      <c r="A57" s="8">
        <v>231</v>
      </c>
      <c r="B57" s="16"/>
      <c r="C57" s="16"/>
      <c r="D57" s="16"/>
      <c r="E57" s="16"/>
      <c r="F57" s="16"/>
      <c r="G57" s="16"/>
      <c r="H57" s="16"/>
      <c r="I57" s="16"/>
      <c r="J57" s="16"/>
      <c r="K57" s="16">
        <v>231</v>
      </c>
    </row>
    <row r="58" spans="1:11">
      <c r="A58" s="16" t="s">
        <v>326</v>
      </c>
      <c r="B58" s="8">
        <f>SUM(B55:B57)</f>
        <v>10</v>
      </c>
      <c r="C58" s="8">
        <f t="shared" ref="C58:J58" si="18">SUM(C55:C57)</f>
        <v>0</v>
      </c>
      <c r="D58" s="8">
        <f t="shared" si="18"/>
        <v>0</v>
      </c>
      <c r="E58" s="8">
        <f t="shared" si="18"/>
        <v>0</v>
      </c>
      <c r="F58" s="8">
        <f t="shared" si="18"/>
        <v>0</v>
      </c>
      <c r="G58" s="8">
        <f t="shared" si="18"/>
        <v>0</v>
      </c>
      <c r="H58" s="8">
        <f t="shared" si="18"/>
        <v>0</v>
      </c>
      <c r="I58" s="8">
        <f t="shared" si="18"/>
        <v>0</v>
      </c>
      <c r="J58" s="8">
        <f t="shared" si="18"/>
        <v>0</v>
      </c>
      <c r="K58" s="16"/>
    </row>
    <row r="59" spans="1:11">
      <c r="A59" s="16" t="s">
        <v>311</v>
      </c>
      <c r="B59" s="8">
        <f t="shared" ref="B59:J59" si="19">B46+B32+B18+B4</f>
        <v>178112000</v>
      </c>
      <c r="C59" s="8">
        <f t="shared" si="19"/>
        <v>12479000</v>
      </c>
      <c r="D59" s="8">
        <f t="shared" si="19"/>
        <v>66558000</v>
      </c>
      <c r="E59" s="8">
        <f t="shared" si="19"/>
        <v>5769000</v>
      </c>
      <c r="F59" s="8">
        <f t="shared" si="19"/>
        <v>14005000</v>
      </c>
      <c r="G59" s="8">
        <f t="shared" si="19"/>
        <v>6580000</v>
      </c>
      <c r="H59" s="8">
        <f t="shared" si="19"/>
        <v>24809000</v>
      </c>
      <c r="I59" s="8">
        <f t="shared" si="19"/>
        <v>9589000</v>
      </c>
      <c r="J59" s="8">
        <f t="shared" si="19"/>
        <v>317901000</v>
      </c>
      <c r="K59" s="16"/>
    </row>
    <row r="60" spans="1:1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7" spans="1:13">
      <c r="C67" t="s">
        <v>152</v>
      </c>
    </row>
    <row r="69" spans="1:13" ht="30">
      <c r="A69" s="16" t="s">
        <v>327</v>
      </c>
      <c r="B69" s="16" t="s">
        <v>83</v>
      </c>
      <c r="C69" s="16" t="s">
        <v>328</v>
      </c>
      <c r="D69" s="224" t="s">
        <v>329</v>
      </c>
      <c r="E69" s="224" t="s">
        <v>330</v>
      </c>
      <c r="F69" s="224" t="s">
        <v>309</v>
      </c>
      <c r="G69" s="16">
        <v>9120</v>
      </c>
      <c r="H69" s="16">
        <v>9230</v>
      </c>
      <c r="I69" s="224" t="s">
        <v>347</v>
      </c>
      <c r="J69" s="264" t="s">
        <v>348</v>
      </c>
      <c r="K69" s="264" t="s">
        <v>349</v>
      </c>
      <c r="L69" s="6" t="s">
        <v>138</v>
      </c>
      <c r="M69" s="16"/>
    </row>
    <row r="70" spans="1:13">
      <c r="A70" s="8"/>
      <c r="B70" s="8"/>
      <c r="C70" s="8"/>
      <c r="D70" s="8"/>
      <c r="E70" s="8"/>
      <c r="F70" s="8"/>
      <c r="G70" s="16"/>
      <c r="H70" s="16"/>
      <c r="I70" s="8"/>
      <c r="J70" s="16"/>
      <c r="K70" s="16"/>
      <c r="L70" s="8"/>
      <c r="M70" s="8"/>
    </row>
    <row r="71" spans="1:13">
      <c r="A71" s="134"/>
      <c r="B71" s="8"/>
      <c r="C71" s="8"/>
      <c r="D71" s="8"/>
      <c r="E71" s="8"/>
      <c r="F71" s="8"/>
      <c r="G71" s="16"/>
      <c r="H71" s="16"/>
      <c r="I71" s="8"/>
      <c r="J71" s="16"/>
      <c r="K71" s="16"/>
      <c r="L71" s="8"/>
      <c r="M71" s="8"/>
    </row>
    <row r="72" spans="1:13">
      <c r="A72" s="8">
        <v>600</v>
      </c>
      <c r="B72" s="8">
        <v>2000000</v>
      </c>
      <c r="C72" s="8">
        <v>0</v>
      </c>
      <c r="D72" s="8">
        <v>0</v>
      </c>
      <c r="E72" s="8">
        <v>700000</v>
      </c>
      <c r="F72" s="8">
        <v>900000</v>
      </c>
      <c r="G72" s="16">
        <v>0</v>
      </c>
      <c r="H72" s="16">
        <v>0</v>
      </c>
      <c r="I72" s="8">
        <v>500000</v>
      </c>
      <c r="J72" s="16">
        <v>0</v>
      </c>
      <c r="K72" s="16"/>
      <c r="L72" s="8">
        <f>SUM(B72:K72)</f>
        <v>4100000</v>
      </c>
      <c r="M72" s="8">
        <v>600</v>
      </c>
    </row>
    <row r="73" spans="1:13">
      <c r="A73" s="8">
        <v>602</v>
      </c>
      <c r="B73" s="8">
        <v>2000000</v>
      </c>
      <c r="C73" s="8">
        <v>100000</v>
      </c>
      <c r="D73" s="8">
        <v>100000</v>
      </c>
      <c r="E73" s="8">
        <v>0</v>
      </c>
      <c r="F73" s="8"/>
      <c r="G73" s="16">
        <v>500000</v>
      </c>
      <c r="H73" s="16">
        <v>100000</v>
      </c>
      <c r="I73" s="8">
        <v>0</v>
      </c>
      <c r="J73" s="16">
        <v>1000000</v>
      </c>
      <c r="K73" s="16">
        <v>300000</v>
      </c>
      <c r="L73" s="8">
        <f t="shared" ref="L73:L83" si="20">SUM(B73:K73)</f>
        <v>4100000</v>
      </c>
      <c r="M73" s="8">
        <v>602</v>
      </c>
    </row>
    <row r="74" spans="1:13">
      <c r="A74" s="8">
        <v>231</v>
      </c>
      <c r="B74" s="8"/>
      <c r="C74" s="8"/>
      <c r="D74" s="8"/>
      <c r="E74" s="8">
        <v>0</v>
      </c>
      <c r="F74" s="8"/>
      <c r="G74" s="16"/>
      <c r="H74" s="16"/>
      <c r="I74" s="8"/>
      <c r="J74" s="16"/>
      <c r="K74" s="16"/>
      <c r="L74" s="8">
        <f t="shared" si="20"/>
        <v>0</v>
      </c>
      <c r="M74" s="8">
        <v>231</v>
      </c>
    </row>
    <row r="75" spans="1:13">
      <c r="A75" s="16" t="s">
        <v>315</v>
      </c>
      <c r="B75" s="8">
        <f>SUM(B72:B74)</f>
        <v>4000000</v>
      </c>
      <c r="C75" s="8">
        <f t="shared" ref="C75:K75" si="21">SUM(C72:C74)</f>
        <v>100000</v>
      </c>
      <c r="D75" s="8">
        <f t="shared" si="21"/>
        <v>100000</v>
      </c>
      <c r="E75" s="8">
        <f t="shared" si="21"/>
        <v>700000</v>
      </c>
      <c r="F75" s="8">
        <f t="shared" si="21"/>
        <v>900000</v>
      </c>
      <c r="G75" s="8">
        <f t="shared" si="21"/>
        <v>500000</v>
      </c>
      <c r="H75" s="8">
        <f t="shared" si="21"/>
        <v>100000</v>
      </c>
      <c r="I75" s="8">
        <f t="shared" si="21"/>
        <v>500000</v>
      </c>
      <c r="J75" s="8">
        <f t="shared" si="21"/>
        <v>1000000</v>
      </c>
      <c r="K75" s="8">
        <f t="shared" si="21"/>
        <v>300000</v>
      </c>
      <c r="L75" s="8">
        <f t="shared" si="20"/>
        <v>8200000</v>
      </c>
      <c r="M75" s="8"/>
    </row>
    <row r="76" spans="1:13">
      <c r="A76" s="8">
        <v>600</v>
      </c>
      <c r="B76" s="8">
        <v>2000000</v>
      </c>
      <c r="C76" s="8">
        <v>0</v>
      </c>
      <c r="D76" s="8">
        <v>0</v>
      </c>
      <c r="E76" s="8">
        <v>700000</v>
      </c>
      <c r="F76" s="8">
        <v>900000</v>
      </c>
      <c r="G76" s="16">
        <v>0</v>
      </c>
      <c r="H76" s="16">
        <v>0</v>
      </c>
      <c r="I76" s="8"/>
      <c r="J76" s="16">
        <v>0</v>
      </c>
      <c r="K76" s="16"/>
      <c r="L76" s="8">
        <f t="shared" si="20"/>
        <v>3600000</v>
      </c>
      <c r="M76" s="8">
        <v>600</v>
      </c>
    </row>
    <row r="77" spans="1:13">
      <c r="A77" s="8">
        <v>602</v>
      </c>
      <c r="B77" s="8">
        <v>1000000</v>
      </c>
      <c r="C77" s="8">
        <v>50000</v>
      </c>
      <c r="D77" s="8">
        <v>50000</v>
      </c>
      <c r="E77" s="8">
        <v>0</v>
      </c>
      <c r="F77" s="8"/>
      <c r="G77" s="16">
        <v>500000</v>
      </c>
      <c r="H77" s="16">
        <v>50000</v>
      </c>
      <c r="I77" s="8">
        <v>500000</v>
      </c>
      <c r="J77" s="16">
        <v>708000</v>
      </c>
      <c r="K77" s="16">
        <v>250000</v>
      </c>
      <c r="L77" s="8">
        <f t="shared" si="20"/>
        <v>3108000</v>
      </c>
      <c r="M77" s="8">
        <v>602</v>
      </c>
    </row>
    <row r="78" spans="1:13">
      <c r="A78" s="8">
        <v>231</v>
      </c>
      <c r="B78" s="8"/>
      <c r="C78" s="8"/>
      <c r="D78" s="8"/>
      <c r="E78" s="8">
        <v>0</v>
      </c>
      <c r="F78" s="8"/>
      <c r="G78" s="16"/>
      <c r="H78" s="16"/>
      <c r="I78" s="8">
        <v>0</v>
      </c>
      <c r="J78" s="16"/>
      <c r="K78" s="16"/>
      <c r="L78" s="8">
        <f t="shared" si="20"/>
        <v>0</v>
      </c>
      <c r="M78" s="8">
        <v>231</v>
      </c>
    </row>
    <row r="79" spans="1:13">
      <c r="A79" s="8" t="s">
        <v>316</v>
      </c>
      <c r="B79" s="8">
        <f>SUM(B76:B78)</f>
        <v>3000000</v>
      </c>
      <c r="C79" s="8">
        <f t="shared" ref="C79:K79" si="22">SUM(C76:C78)</f>
        <v>50000</v>
      </c>
      <c r="D79" s="8">
        <f t="shared" si="22"/>
        <v>50000</v>
      </c>
      <c r="E79" s="8">
        <f t="shared" si="22"/>
        <v>700000</v>
      </c>
      <c r="F79" s="8">
        <f t="shared" si="22"/>
        <v>900000</v>
      </c>
      <c r="G79" s="8">
        <f t="shared" si="22"/>
        <v>500000</v>
      </c>
      <c r="H79" s="8">
        <f t="shared" si="22"/>
        <v>50000</v>
      </c>
      <c r="I79" s="8">
        <f t="shared" si="22"/>
        <v>500000</v>
      </c>
      <c r="J79" s="8">
        <v>709000</v>
      </c>
      <c r="K79" s="8">
        <f t="shared" si="22"/>
        <v>250000</v>
      </c>
      <c r="L79" s="8">
        <f t="shared" si="20"/>
        <v>6709000</v>
      </c>
      <c r="M79" s="8">
        <f>SUM(M76:M78)</f>
        <v>1433</v>
      </c>
    </row>
    <row r="80" spans="1:13">
      <c r="A80" s="8">
        <v>600</v>
      </c>
      <c r="B80" s="8">
        <v>0</v>
      </c>
      <c r="C80" s="8">
        <v>0</v>
      </c>
      <c r="D80" s="8">
        <v>0</v>
      </c>
      <c r="E80" s="8">
        <v>700000</v>
      </c>
      <c r="F80" s="8">
        <v>600000</v>
      </c>
      <c r="G80" s="16">
        <v>0</v>
      </c>
      <c r="H80" s="16">
        <v>0</v>
      </c>
      <c r="I80" s="8">
        <v>0</v>
      </c>
      <c r="J80" s="16">
        <v>0</v>
      </c>
      <c r="K80" s="16"/>
      <c r="L80" s="8">
        <f t="shared" si="20"/>
        <v>1300000</v>
      </c>
      <c r="M80" s="8">
        <v>600</v>
      </c>
    </row>
    <row r="81" spans="1:13">
      <c r="A81" s="8">
        <v>602</v>
      </c>
      <c r="B81" s="8">
        <v>1000000</v>
      </c>
      <c r="C81" s="8">
        <v>50000</v>
      </c>
      <c r="D81" s="8">
        <v>0</v>
      </c>
      <c r="E81" s="8">
        <v>0</v>
      </c>
      <c r="F81" s="8"/>
      <c r="G81" s="16">
        <v>300000</v>
      </c>
      <c r="H81" s="16">
        <v>0</v>
      </c>
      <c r="I81" s="8">
        <v>0</v>
      </c>
      <c r="J81" s="16">
        <v>700000</v>
      </c>
      <c r="K81" s="16">
        <v>200000</v>
      </c>
      <c r="L81" s="8">
        <f t="shared" si="20"/>
        <v>2250000</v>
      </c>
      <c r="M81" s="8">
        <v>602</v>
      </c>
    </row>
    <row r="82" spans="1:13">
      <c r="A82" s="8">
        <v>231</v>
      </c>
      <c r="B82" s="8"/>
      <c r="C82" s="8"/>
      <c r="D82" s="8"/>
      <c r="E82" s="8">
        <v>0</v>
      </c>
      <c r="F82" s="8"/>
      <c r="G82" s="16"/>
      <c r="H82" s="16"/>
      <c r="I82" s="8"/>
      <c r="J82" s="16"/>
      <c r="K82" s="16"/>
      <c r="L82" s="8">
        <f t="shared" si="20"/>
        <v>0</v>
      </c>
      <c r="M82" s="8">
        <v>231</v>
      </c>
    </row>
    <row r="83" spans="1:13">
      <c r="A83" s="8" t="s">
        <v>317</v>
      </c>
      <c r="B83" s="8">
        <f>SUM(B80:B82)</f>
        <v>1000000</v>
      </c>
      <c r="C83" s="8">
        <f t="shared" ref="C83:K83" si="23">SUM(C80:C82)</f>
        <v>50000</v>
      </c>
      <c r="D83" s="8">
        <f t="shared" si="23"/>
        <v>0</v>
      </c>
      <c r="E83" s="8">
        <f t="shared" si="23"/>
        <v>700000</v>
      </c>
      <c r="F83" s="8">
        <f t="shared" si="23"/>
        <v>600000</v>
      </c>
      <c r="G83" s="8">
        <f t="shared" si="23"/>
        <v>300000</v>
      </c>
      <c r="H83" s="8">
        <f t="shared" si="23"/>
        <v>0</v>
      </c>
      <c r="I83" s="8">
        <f t="shared" si="23"/>
        <v>0</v>
      </c>
      <c r="J83" s="8">
        <f t="shared" si="23"/>
        <v>700000</v>
      </c>
      <c r="K83" s="8">
        <f t="shared" si="23"/>
        <v>200000</v>
      </c>
      <c r="L83" s="8">
        <f t="shared" si="20"/>
        <v>3550000</v>
      </c>
      <c r="M83" s="8">
        <f>SUM(M80:M82)</f>
        <v>1433</v>
      </c>
    </row>
    <row r="84" spans="1:13">
      <c r="A84" s="8" t="s">
        <v>311</v>
      </c>
      <c r="B84" s="8">
        <f>B75+B79+B83</f>
        <v>8000000</v>
      </c>
      <c r="C84" s="8">
        <f t="shared" ref="C84" si="24">C75+C79+C83</f>
        <v>200000</v>
      </c>
      <c r="D84" s="8">
        <f t="shared" ref="D84" si="25">D75+D79+D83</f>
        <v>150000</v>
      </c>
      <c r="E84" s="8">
        <f t="shared" ref="E84" si="26">E75+E79+E83</f>
        <v>2100000</v>
      </c>
      <c r="F84" s="8">
        <f t="shared" ref="F84:K84" si="27">F75+F79+F83</f>
        <v>2400000</v>
      </c>
      <c r="G84" s="8">
        <f t="shared" si="27"/>
        <v>1300000</v>
      </c>
      <c r="H84" s="8">
        <f t="shared" si="27"/>
        <v>150000</v>
      </c>
      <c r="I84" s="8">
        <f t="shared" si="27"/>
        <v>1000000</v>
      </c>
      <c r="J84" s="8">
        <f t="shared" si="27"/>
        <v>2409000</v>
      </c>
      <c r="K84" s="8">
        <f t="shared" si="27"/>
        <v>750000</v>
      </c>
      <c r="L84" s="8">
        <f t="shared" ref="L84" si="28">L75+L79+L83</f>
        <v>18459000</v>
      </c>
      <c r="M84" s="7">
        <v>18459000</v>
      </c>
    </row>
    <row r="85" spans="1:13">
      <c r="A85" s="148"/>
      <c r="B85" s="8">
        <f>B70*25/100</f>
        <v>0</v>
      </c>
      <c r="C85" s="8">
        <f>C70*25/100</f>
        <v>0</v>
      </c>
      <c r="D85" s="8">
        <f>D70*25/100</f>
        <v>0</v>
      </c>
      <c r="E85" s="8">
        <f>E70*25/100</f>
        <v>0</v>
      </c>
      <c r="F85" s="8">
        <f>F70*25/100</f>
        <v>0</v>
      </c>
      <c r="G85" s="16"/>
      <c r="H85" s="16"/>
      <c r="I85" s="8"/>
      <c r="J85" s="16"/>
      <c r="K85" s="16"/>
      <c r="L85" s="8">
        <f>L70*25/100</f>
        <v>0</v>
      </c>
      <c r="M85" s="8">
        <f>M70*25/100</f>
        <v>0</v>
      </c>
    </row>
    <row r="86" spans="1:13">
      <c r="A86" s="8">
        <v>600</v>
      </c>
      <c r="B86" s="8">
        <v>3500000</v>
      </c>
      <c r="C86" s="8"/>
      <c r="D86" s="8"/>
      <c r="E86" s="8">
        <v>900000</v>
      </c>
      <c r="F86" s="8">
        <v>900000</v>
      </c>
      <c r="G86" s="16"/>
      <c r="H86" s="16"/>
      <c r="I86" s="8"/>
      <c r="J86" s="16"/>
      <c r="K86" s="16"/>
      <c r="L86" s="8"/>
      <c r="M86" s="8"/>
    </row>
    <row r="87" spans="1:13">
      <c r="A87" s="8">
        <v>602</v>
      </c>
      <c r="B87" s="8">
        <v>3000000</v>
      </c>
      <c r="C87" s="8">
        <v>100000</v>
      </c>
      <c r="D87" s="8">
        <v>100000</v>
      </c>
      <c r="E87" s="8"/>
      <c r="F87" s="8"/>
      <c r="G87" s="16"/>
      <c r="H87" s="16"/>
      <c r="I87" s="8"/>
      <c r="J87" s="16"/>
      <c r="K87" s="16"/>
      <c r="L87" s="8"/>
      <c r="M87" s="8"/>
    </row>
    <row r="88" spans="1:13">
      <c r="A88" s="8">
        <v>231</v>
      </c>
      <c r="B88" s="8"/>
      <c r="C88" s="8"/>
      <c r="D88" s="8"/>
      <c r="E88" s="8"/>
      <c r="F88" s="8"/>
      <c r="G88" s="16"/>
      <c r="H88" s="16"/>
      <c r="I88" s="8"/>
      <c r="J88" s="16"/>
      <c r="K88" s="16"/>
      <c r="L88" s="8"/>
      <c r="M88" s="8"/>
    </row>
    <row r="89" spans="1:13">
      <c r="A89" s="8" t="s">
        <v>318</v>
      </c>
      <c r="B89" s="8">
        <f>SUM(B86:B88)</f>
        <v>6500000</v>
      </c>
      <c r="C89" s="8">
        <f t="shared" ref="C89:I89" si="29">SUM(C86:C88)</f>
        <v>100000</v>
      </c>
      <c r="D89" s="8">
        <f t="shared" si="29"/>
        <v>100000</v>
      </c>
      <c r="E89" s="8">
        <f t="shared" si="29"/>
        <v>900000</v>
      </c>
      <c r="F89" s="8">
        <f t="shared" si="29"/>
        <v>900000</v>
      </c>
      <c r="G89" s="8">
        <f t="shared" si="29"/>
        <v>0</v>
      </c>
      <c r="H89" s="8">
        <f t="shared" si="29"/>
        <v>0</v>
      </c>
      <c r="I89" s="8">
        <f t="shared" si="29"/>
        <v>0</v>
      </c>
      <c r="J89" s="16"/>
      <c r="K89" s="16"/>
      <c r="L89" s="8">
        <f>SUM(L86:L88)</f>
        <v>0</v>
      </c>
      <c r="M89" s="8">
        <f>SUM(M86:M88)</f>
        <v>0</v>
      </c>
    </row>
    <row r="90" spans="1:13">
      <c r="A90" s="8">
        <v>600</v>
      </c>
      <c r="B90" s="8">
        <v>3500000</v>
      </c>
      <c r="C90" s="8">
        <v>60000</v>
      </c>
      <c r="D90" s="8"/>
      <c r="E90" s="8">
        <v>900000</v>
      </c>
      <c r="F90" s="8">
        <v>900000</v>
      </c>
      <c r="G90" s="16"/>
      <c r="H90" s="16"/>
      <c r="I90" s="8"/>
      <c r="J90" s="16"/>
      <c r="K90" s="16"/>
      <c r="L90" s="8"/>
      <c r="M90" s="8"/>
    </row>
    <row r="91" spans="1:13">
      <c r="A91" s="8">
        <v>602</v>
      </c>
      <c r="B91" s="8">
        <v>2000000</v>
      </c>
      <c r="C91" s="8"/>
      <c r="D91" s="8">
        <v>50000</v>
      </c>
      <c r="E91" s="8"/>
      <c r="F91" s="8"/>
      <c r="G91" s="16"/>
      <c r="H91" s="16"/>
      <c r="I91" s="8"/>
      <c r="J91" s="16"/>
      <c r="K91" s="16"/>
      <c r="L91" s="8"/>
      <c r="M91" s="8"/>
    </row>
    <row r="92" spans="1:13">
      <c r="A92" s="8">
        <v>231</v>
      </c>
      <c r="B92" s="8"/>
      <c r="C92" s="8"/>
      <c r="D92" s="8"/>
      <c r="E92" s="8"/>
      <c r="F92" s="8"/>
      <c r="G92" s="16"/>
      <c r="H92" s="16"/>
      <c r="I92" s="8"/>
      <c r="J92" s="16"/>
      <c r="K92" s="16"/>
      <c r="L92" s="8"/>
      <c r="M92" s="8"/>
    </row>
    <row r="93" spans="1:13">
      <c r="A93" s="8" t="s">
        <v>319</v>
      </c>
      <c r="B93" s="8">
        <f>SUM(B90:B92)</f>
        <v>5500000</v>
      </c>
      <c r="C93" s="8">
        <f t="shared" ref="C93:I93" si="30">SUM(C90:C92)</f>
        <v>60000</v>
      </c>
      <c r="D93" s="8">
        <f t="shared" si="30"/>
        <v>50000</v>
      </c>
      <c r="E93" s="8">
        <f t="shared" si="30"/>
        <v>900000</v>
      </c>
      <c r="F93" s="8">
        <f t="shared" si="30"/>
        <v>900000</v>
      </c>
      <c r="G93" s="8">
        <f t="shared" si="30"/>
        <v>0</v>
      </c>
      <c r="H93" s="8">
        <f t="shared" si="30"/>
        <v>0</v>
      </c>
      <c r="I93" s="8">
        <f t="shared" si="30"/>
        <v>0</v>
      </c>
      <c r="J93" s="16"/>
      <c r="K93" s="16"/>
      <c r="L93" s="8">
        <f>SUM(L90:L92)</f>
        <v>0</v>
      </c>
      <c r="M93" s="8">
        <f>SUM(M90:M92)</f>
        <v>0</v>
      </c>
    </row>
    <row r="94" spans="1:13">
      <c r="A94" s="8">
        <v>600</v>
      </c>
      <c r="B94" s="8">
        <v>2064000</v>
      </c>
      <c r="C94" s="8"/>
      <c r="D94" s="8"/>
      <c r="E94" s="8"/>
      <c r="F94" s="8"/>
      <c r="G94" s="16"/>
      <c r="H94" s="16"/>
      <c r="I94" s="8"/>
      <c r="J94" s="16"/>
      <c r="K94" s="16"/>
      <c r="L94" s="8"/>
      <c r="M94" s="8"/>
    </row>
    <row r="95" spans="1:13">
      <c r="A95" s="8">
        <v>602</v>
      </c>
      <c r="B95" s="8">
        <v>1000000</v>
      </c>
      <c r="C95" s="8">
        <v>50000</v>
      </c>
      <c r="D95" s="8">
        <v>0</v>
      </c>
      <c r="E95" s="8">
        <v>700000</v>
      </c>
      <c r="F95" s="8">
        <v>600000</v>
      </c>
      <c r="G95" s="16"/>
      <c r="H95" s="16"/>
      <c r="I95" s="8"/>
      <c r="J95" s="16"/>
      <c r="K95" s="16"/>
      <c r="L95" s="8"/>
      <c r="M95" s="8"/>
    </row>
    <row r="96" spans="1:13">
      <c r="A96" s="8">
        <v>231</v>
      </c>
      <c r="B96" s="8"/>
      <c r="C96" s="8"/>
      <c r="D96" s="8"/>
      <c r="E96" s="8"/>
      <c r="F96" s="8"/>
      <c r="G96" s="16"/>
      <c r="H96" s="16"/>
      <c r="I96" s="8"/>
      <c r="J96" s="16"/>
      <c r="K96" s="16"/>
      <c r="L96" s="8"/>
      <c r="M96" s="8"/>
    </row>
    <row r="97" spans="1:13">
      <c r="A97" s="8" t="s">
        <v>320</v>
      </c>
      <c r="B97" s="8">
        <f>SUM(B94:B96)</f>
        <v>3064000</v>
      </c>
      <c r="C97" s="8">
        <f t="shared" ref="C97:I97" si="31">SUM(C94:C96)</f>
        <v>50000</v>
      </c>
      <c r="D97" s="8">
        <f t="shared" si="31"/>
        <v>0</v>
      </c>
      <c r="E97" s="8">
        <f t="shared" si="31"/>
        <v>700000</v>
      </c>
      <c r="F97" s="8">
        <f t="shared" si="31"/>
        <v>600000</v>
      </c>
      <c r="G97" s="8">
        <f t="shared" si="31"/>
        <v>0</v>
      </c>
      <c r="H97" s="8">
        <f t="shared" si="31"/>
        <v>0</v>
      </c>
      <c r="I97" s="8">
        <f t="shared" si="31"/>
        <v>0</v>
      </c>
      <c r="J97" s="16"/>
      <c r="K97" s="16"/>
      <c r="L97" s="8">
        <f>SUM(L94:L96)</f>
        <v>0</v>
      </c>
      <c r="M97" s="8">
        <f>SUM(M94:M96)</f>
        <v>0</v>
      </c>
    </row>
    <row r="98" spans="1:13">
      <c r="A98" s="8" t="s">
        <v>311</v>
      </c>
      <c r="B98" s="8">
        <f>B89+B93+B97</f>
        <v>15064000</v>
      </c>
      <c r="C98" s="8">
        <f t="shared" ref="C98" si="32">C89+C93+C97</f>
        <v>210000</v>
      </c>
      <c r="D98" s="8">
        <f t="shared" ref="D98" si="33">D89+D93+D97</f>
        <v>150000</v>
      </c>
      <c r="E98" s="8">
        <f t="shared" ref="E98" si="34">E89+E93+E97</f>
        <v>2500000</v>
      </c>
      <c r="F98" s="8">
        <f t="shared" ref="F98" si="35">F89+F93+F97</f>
        <v>2400000</v>
      </c>
      <c r="G98" s="16"/>
      <c r="H98" s="16"/>
      <c r="I98" s="8"/>
      <c r="J98" s="16"/>
      <c r="K98" s="16"/>
      <c r="L98" s="8">
        <f t="shared" ref="L98" si="36">L89+L93+L97</f>
        <v>0</v>
      </c>
      <c r="M98" s="8">
        <v>27727000</v>
      </c>
    </row>
    <row r="99" spans="1:13">
      <c r="A99" s="226"/>
      <c r="B99" s="8">
        <f>B70*23/100</f>
        <v>0</v>
      </c>
      <c r="C99" s="8">
        <f>C70*23/100</f>
        <v>0</v>
      </c>
      <c r="D99" s="8">
        <f>D70*23/100</f>
        <v>0</v>
      </c>
      <c r="E99" s="8">
        <f>E70*23/100</f>
        <v>0</v>
      </c>
      <c r="F99" s="8">
        <f>F70*23/100</f>
        <v>0</v>
      </c>
      <c r="G99" s="16"/>
      <c r="H99" s="16"/>
      <c r="I99" s="8"/>
      <c r="J99" s="16"/>
      <c r="K99" s="16"/>
      <c r="L99" s="8">
        <f>L70*23/100</f>
        <v>0</v>
      </c>
      <c r="M99" s="8">
        <f>M70*23/100</f>
        <v>0</v>
      </c>
    </row>
    <row r="100" spans="1:13">
      <c r="A100" s="8">
        <v>600</v>
      </c>
      <c r="B100" s="8">
        <v>3000000</v>
      </c>
      <c r="C100" s="8"/>
      <c r="D100" s="8"/>
      <c r="E100" s="8"/>
      <c r="F100" s="8">
        <v>900000</v>
      </c>
      <c r="G100" s="16"/>
      <c r="H100" s="16"/>
      <c r="I100" s="8"/>
      <c r="J100" s="16"/>
      <c r="K100" s="16"/>
      <c r="L100" s="8"/>
      <c r="M100" s="8"/>
    </row>
    <row r="101" spans="1:13">
      <c r="A101" s="8">
        <v>602</v>
      </c>
      <c r="B101" s="8">
        <v>1500000</v>
      </c>
      <c r="C101" s="8">
        <v>107000</v>
      </c>
      <c r="D101" s="8">
        <v>100000</v>
      </c>
      <c r="E101" s="8">
        <v>700000</v>
      </c>
      <c r="F101" s="8">
        <v>0</v>
      </c>
      <c r="G101" s="16"/>
      <c r="H101" s="16"/>
      <c r="I101" s="8"/>
      <c r="J101" s="16"/>
      <c r="K101" s="16"/>
      <c r="L101" s="8"/>
      <c r="M101" s="8"/>
    </row>
    <row r="102" spans="1:13">
      <c r="A102" s="8">
        <v>231</v>
      </c>
      <c r="B102" s="8"/>
      <c r="C102" s="8"/>
      <c r="D102" s="8"/>
      <c r="E102" s="8"/>
      <c r="F102" s="8"/>
      <c r="G102" s="16"/>
      <c r="H102" s="16"/>
      <c r="I102" s="8"/>
      <c r="J102" s="16"/>
      <c r="K102" s="16"/>
      <c r="L102" s="8"/>
      <c r="M102" s="8"/>
    </row>
    <row r="103" spans="1:13">
      <c r="A103" s="8" t="s">
        <v>321</v>
      </c>
      <c r="B103" s="8">
        <f>SUM(B100:B102)</f>
        <v>4500000</v>
      </c>
      <c r="C103" s="8">
        <f t="shared" ref="C103:I103" si="37">SUM(C100:C102)</f>
        <v>107000</v>
      </c>
      <c r="D103" s="8">
        <f t="shared" si="37"/>
        <v>100000</v>
      </c>
      <c r="E103" s="8">
        <f t="shared" si="37"/>
        <v>700000</v>
      </c>
      <c r="F103" s="8">
        <f t="shared" si="37"/>
        <v>900000</v>
      </c>
      <c r="G103" s="8">
        <f t="shared" si="37"/>
        <v>0</v>
      </c>
      <c r="H103" s="8">
        <f t="shared" si="37"/>
        <v>0</v>
      </c>
      <c r="I103" s="8">
        <f t="shared" si="37"/>
        <v>0</v>
      </c>
      <c r="J103" s="16"/>
      <c r="K103" s="16"/>
      <c r="L103" s="8">
        <f>SUM(L100:L102)</f>
        <v>0</v>
      </c>
      <c r="M103" s="8">
        <f>SUM(M100:M102)</f>
        <v>0</v>
      </c>
    </row>
    <row r="104" spans="1:13">
      <c r="A104" s="8">
        <v>600</v>
      </c>
      <c r="B104" s="8">
        <v>3000000</v>
      </c>
      <c r="C104" s="8"/>
      <c r="D104" s="8"/>
      <c r="E104" s="8"/>
      <c r="F104" s="8">
        <v>900000</v>
      </c>
      <c r="G104" s="16"/>
      <c r="H104" s="16"/>
      <c r="I104" s="8"/>
      <c r="J104" s="16"/>
      <c r="K104" s="16"/>
      <c r="L104" s="8"/>
      <c r="M104" s="8"/>
    </row>
    <row r="105" spans="1:13">
      <c r="A105" s="8">
        <v>602</v>
      </c>
      <c r="B105" s="8">
        <v>1500000</v>
      </c>
      <c r="C105" s="8">
        <v>100000</v>
      </c>
      <c r="D105" s="8">
        <v>28000</v>
      </c>
      <c r="E105" s="8">
        <v>700000</v>
      </c>
      <c r="F105" s="8"/>
      <c r="G105" s="16"/>
      <c r="H105" s="16"/>
      <c r="I105" s="8"/>
      <c r="J105" s="16"/>
      <c r="K105" s="16"/>
      <c r="L105" s="8"/>
      <c r="M105" s="8"/>
    </row>
    <row r="106" spans="1:13">
      <c r="A106" s="8">
        <v>231</v>
      </c>
      <c r="B106" s="8"/>
      <c r="C106" s="8"/>
      <c r="D106" s="8"/>
      <c r="E106" s="8"/>
      <c r="F106" s="8"/>
      <c r="G106" s="16"/>
      <c r="H106" s="16"/>
      <c r="I106" s="8"/>
      <c r="J106" s="16"/>
      <c r="K106" s="16"/>
      <c r="L106" s="8"/>
      <c r="M106" s="8"/>
    </row>
    <row r="107" spans="1:13">
      <c r="A107" s="16" t="s">
        <v>322</v>
      </c>
      <c r="B107" s="8">
        <f>SUM(B104:B106)</f>
        <v>4500000</v>
      </c>
      <c r="C107" s="8">
        <f t="shared" ref="C107:I107" si="38">SUM(C104:C106)</f>
        <v>100000</v>
      </c>
      <c r="D107" s="8">
        <f t="shared" si="38"/>
        <v>28000</v>
      </c>
      <c r="E107" s="8">
        <f t="shared" si="38"/>
        <v>700000</v>
      </c>
      <c r="F107" s="8">
        <v>428000</v>
      </c>
      <c r="G107" s="8">
        <f t="shared" si="38"/>
        <v>0</v>
      </c>
      <c r="H107" s="8">
        <f t="shared" si="38"/>
        <v>0</v>
      </c>
      <c r="I107" s="8">
        <f t="shared" si="38"/>
        <v>0</v>
      </c>
      <c r="J107" s="16"/>
      <c r="K107" s="16"/>
      <c r="L107" s="8">
        <f>SUM(L104:L106)</f>
        <v>0</v>
      </c>
      <c r="M107" s="8">
        <f>SUM(M104:M106)</f>
        <v>0</v>
      </c>
    </row>
    <row r="108" spans="1:13">
      <c r="A108" s="8">
        <v>600</v>
      </c>
      <c r="B108" s="8">
        <v>2927000</v>
      </c>
      <c r="C108" s="8"/>
      <c r="D108" s="8"/>
      <c r="E108" s="8">
        <v>600</v>
      </c>
      <c r="F108" s="8">
        <v>900000</v>
      </c>
      <c r="G108" s="16"/>
      <c r="H108" s="16"/>
      <c r="I108" s="8"/>
      <c r="J108" s="16"/>
      <c r="K108" s="16"/>
      <c r="L108" s="8"/>
      <c r="M108" s="8"/>
    </row>
    <row r="109" spans="1:13">
      <c r="A109" s="8">
        <v>602</v>
      </c>
      <c r="B109" s="8">
        <v>1000000</v>
      </c>
      <c r="C109" s="8">
        <v>0</v>
      </c>
      <c r="D109" s="8"/>
      <c r="E109" s="8">
        <v>600000</v>
      </c>
      <c r="F109" s="8"/>
      <c r="G109" s="16"/>
      <c r="H109" s="16"/>
      <c r="I109" s="8"/>
      <c r="J109" s="16"/>
      <c r="K109" s="16"/>
      <c r="L109" s="8"/>
      <c r="M109" s="8"/>
    </row>
    <row r="110" spans="1:13">
      <c r="A110" s="8">
        <v>231</v>
      </c>
      <c r="B110" s="8"/>
      <c r="C110" s="8"/>
      <c r="D110" s="8"/>
      <c r="E110" s="8"/>
      <c r="F110" s="8"/>
      <c r="G110" s="16"/>
      <c r="H110" s="16"/>
      <c r="I110" s="8"/>
      <c r="J110" s="16"/>
      <c r="K110" s="16"/>
      <c r="L110" s="8"/>
      <c r="M110" s="8"/>
    </row>
    <row r="111" spans="1:13">
      <c r="A111" s="16" t="s">
        <v>323</v>
      </c>
      <c r="B111" s="8">
        <f>SUM(B108:B110)</f>
        <v>3927000</v>
      </c>
      <c r="C111" s="8">
        <f t="shared" ref="C111:D111" si="39">SUM(C108:C110)</f>
        <v>0</v>
      </c>
      <c r="D111" s="8">
        <f t="shared" si="39"/>
        <v>0</v>
      </c>
      <c r="E111" s="8">
        <f t="shared" ref="E111:I111" si="40">SUM(E108:E110)</f>
        <v>600600</v>
      </c>
      <c r="F111" s="8">
        <f t="shared" si="40"/>
        <v>900000</v>
      </c>
      <c r="G111" s="8">
        <f t="shared" si="40"/>
        <v>0</v>
      </c>
      <c r="H111" s="8">
        <f t="shared" si="40"/>
        <v>0</v>
      </c>
      <c r="I111" s="8">
        <f t="shared" si="40"/>
        <v>0</v>
      </c>
      <c r="J111" s="16"/>
      <c r="K111" s="16"/>
      <c r="L111" s="8">
        <f>SUM(L108:L110)</f>
        <v>0</v>
      </c>
      <c r="M111" s="8">
        <f>SUM(M108:M110)</f>
        <v>0</v>
      </c>
    </row>
    <row r="112" spans="1:13">
      <c r="A112" s="16" t="s">
        <v>138</v>
      </c>
      <c r="B112" s="8">
        <f>B111+B107+B103</f>
        <v>12927000</v>
      </c>
      <c r="C112" s="8">
        <f t="shared" ref="C112" si="41">C111+C107+C103</f>
        <v>207000</v>
      </c>
      <c r="D112" s="8">
        <f t="shared" ref="D112" si="42">D111+D107+D103</f>
        <v>128000</v>
      </c>
      <c r="E112" s="8">
        <f t="shared" ref="E112" si="43">E111+E107+E103</f>
        <v>2000600</v>
      </c>
      <c r="F112" s="8">
        <f t="shared" ref="F112" si="44">F111+F107+F103</f>
        <v>2228000</v>
      </c>
      <c r="G112" s="16"/>
      <c r="H112" s="16"/>
      <c r="I112" s="8"/>
      <c r="J112" s="16"/>
      <c r="K112" s="16"/>
      <c r="L112" s="8">
        <f t="shared" ref="L112" si="45">L111+L107+L103</f>
        <v>0</v>
      </c>
      <c r="M112" s="8">
        <v>23016000</v>
      </c>
    </row>
    <row r="113" spans="1:13">
      <c r="A113" s="148"/>
      <c r="B113" s="8">
        <f>B70*22/100</f>
        <v>0</v>
      </c>
      <c r="C113" s="8">
        <f>C70*22/100</f>
        <v>0</v>
      </c>
      <c r="D113" s="8">
        <f>D70*22/100</f>
        <v>0</v>
      </c>
      <c r="E113" s="8">
        <f>E70*22/100</f>
        <v>0</v>
      </c>
      <c r="F113" s="8">
        <f>F70*22/100</f>
        <v>0</v>
      </c>
      <c r="G113" s="16"/>
      <c r="H113" s="16"/>
      <c r="I113" s="8"/>
      <c r="J113" s="16"/>
      <c r="K113" s="16"/>
      <c r="L113" s="8">
        <f>L70*22/100</f>
        <v>0</v>
      </c>
      <c r="M113" s="8">
        <f>M70*22/100</f>
        <v>0</v>
      </c>
    </row>
    <row r="114" spans="1:13">
      <c r="A114" s="8">
        <v>600</v>
      </c>
      <c r="B114" s="8">
        <v>3000000</v>
      </c>
      <c r="C114" s="8"/>
      <c r="D114" s="8"/>
      <c r="E114" s="8">
        <v>400000</v>
      </c>
      <c r="F114" s="8">
        <v>900000</v>
      </c>
      <c r="G114" s="16"/>
      <c r="H114" s="16"/>
      <c r="I114" s="8"/>
      <c r="J114" s="16"/>
      <c r="K114" s="16"/>
      <c r="L114" s="8"/>
      <c r="M114" s="8"/>
    </row>
    <row r="115" spans="1:13">
      <c r="A115" s="8">
        <v>602</v>
      </c>
      <c r="B115" s="8">
        <v>1000000</v>
      </c>
      <c r="C115" s="8">
        <v>110000</v>
      </c>
      <c r="D115" s="8">
        <v>50000</v>
      </c>
      <c r="E115" s="8">
        <v>0</v>
      </c>
      <c r="F115" s="8"/>
      <c r="G115" s="16"/>
      <c r="H115" s="16"/>
      <c r="I115" s="8"/>
      <c r="J115" s="16"/>
      <c r="K115" s="16"/>
      <c r="L115" s="8"/>
      <c r="M115" s="8"/>
    </row>
    <row r="116" spans="1:13">
      <c r="A116" s="8">
        <v>231</v>
      </c>
      <c r="B116" s="8"/>
      <c r="C116" s="8"/>
      <c r="D116" s="8"/>
      <c r="E116" s="8"/>
      <c r="F116" s="8"/>
      <c r="G116" s="16"/>
      <c r="H116" s="16"/>
      <c r="I116" s="8"/>
      <c r="J116" s="16"/>
      <c r="K116" s="16"/>
      <c r="L116" s="8"/>
      <c r="M116" s="8"/>
    </row>
    <row r="117" spans="1:13">
      <c r="A117" s="16" t="s">
        <v>324</v>
      </c>
      <c r="B117" s="8">
        <f>SUM(B114:B116)</f>
        <v>4000000</v>
      </c>
      <c r="C117" s="8">
        <f t="shared" ref="C117:I117" si="46">SUM(C114:C116)</f>
        <v>110000</v>
      </c>
      <c r="D117" s="8">
        <f t="shared" si="46"/>
        <v>50000</v>
      </c>
      <c r="E117" s="8">
        <f t="shared" si="46"/>
        <v>400000</v>
      </c>
      <c r="F117" s="8">
        <f t="shared" si="46"/>
        <v>900000</v>
      </c>
      <c r="G117" s="8">
        <f t="shared" si="46"/>
        <v>0</v>
      </c>
      <c r="H117" s="8">
        <f t="shared" si="46"/>
        <v>0</v>
      </c>
      <c r="I117" s="8">
        <f t="shared" si="46"/>
        <v>0</v>
      </c>
      <c r="J117" s="16"/>
      <c r="K117" s="16"/>
      <c r="L117" s="8">
        <f>SUM(L114:L116)</f>
        <v>0</v>
      </c>
      <c r="M117" s="8">
        <f>SUM(M114:M116)</f>
        <v>0</v>
      </c>
    </row>
    <row r="118" spans="1:13">
      <c r="A118" s="8">
        <v>600</v>
      </c>
      <c r="B118" s="8">
        <v>3000000</v>
      </c>
      <c r="C118" s="8"/>
      <c r="D118" s="8"/>
      <c r="E118" s="8">
        <v>400000</v>
      </c>
      <c r="F118" s="8">
        <v>800000</v>
      </c>
      <c r="G118" s="16"/>
      <c r="H118" s="16"/>
      <c r="I118" s="8"/>
      <c r="J118" s="16"/>
      <c r="K118" s="16"/>
      <c r="L118" s="8"/>
      <c r="M118" s="8"/>
    </row>
    <row r="119" spans="1:13">
      <c r="A119" s="8">
        <v>602</v>
      </c>
      <c r="B119" s="8">
        <v>700000</v>
      </c>
      <c r="C119" s="8"/>
      <c r="D119" s="8">
        <v>50000</v>
      </c>
      <c r="E119" s="8">
        <v>0</v>
      </c>
      <c r="F119" s="8"/>
      <c r="G119" s="16"/>
      <c r="H119" s="16"/>
      <c r="I119" s="8"/>
      <c r="J119" s="16"/>
      <c r="K119" s="16"/>
      <c r="L119" s="8"/>
      <c r="M119" s="8"/>
    </row>
    <row r="120" spans="1:13">
      <c r="A120" s="8">
        <v>231</v>
      </c>
      <c r="B120" s="8"/>
      <c r="C120" s="8"/>
      <c r="D120" s="8"/>
      <c r="E120" s="8"/>
      <c r="F120" s="8"/>
      <c r="G120" s="16"/>
      <c r="H120" s="16"/>
      <c r="I120" s="8"/>
      <c r="J120" s="16"/>
      <c r="K120" s="16"/>
      <c r="L120" s="8"/>
      <c r="M120" s="8"/>
    </row>
    <row r="121" spans="1:13">
      <c r="A121" s="16" t="s">
        <v>325</v>
      </c>
      <c r="B121" s="8">
        <f>SUM(B118:B120)</f>
        <v>3700000</v>
      </c>
      <c r="C121" s="8">
        <f t="shared" ref="C121:I121" si="47">SUM(C118:C120)</f>
        <v>0</v>
      </c>
      <c r="D121" s="8">
        <f t="shared" si="47"/>
        <v>50000</v>
      </c>
      <c r="E121" s="8">
        <f t="shared" si="47"/>
        <v>400000</v>
      </c>
      <c r="F121" s="8">
        <f t="shared" si="47"/>
        <v>800000</v>
      </c>
      <c r="G121" s="8">
        <f t="shared" si="47"/>
        <v>0</v>
      </c>
      <c r="H121" s="8">
        <f t="shared" si="47"/>
        <v>0</v>
      </c>
      <c r="I121" s="8">
        <f t="shared" si="47"/>
        <v>0</v>
      </c>
      <c r="J121" s="16"/>
      <c r="K121" s="16"/>
      <c r="L121" s="8">
        <f>SUM(L118:L120)</f>
        <v>0</v>
      </c>
      <c r="M121" s="8">
        <f>SUM(M118:M120)</f>
        <v>0</v>
      </c>
    </row>
    <row r="122" spans="1:13">
      <c r="A122" s="8">
        <v>600</v>
      </c>
      <c r="B122" s="8">
        <v>1409000</v>
      </c>
      <c r="C122" s="8"/>
      <c r="D122" s="8"/>
      <c r="E122" s="8">
        <v>200000</v>
      </c>
      <c r="F122" s="8">
        <v>400000</v>
      </c>
      <c r="G122" s="16"/>
      <c r="H122" s="16"/>
      <c r="I122" s="8"/>
      <c r="J122" s="16"/>
      <c r="K122" s="16"/>
      <c r="L122" s="8"/>
      <c r="M122" s="8"/>
    </row>
    <row r="123" spans="1:13">
      <c r="A123" s="8">
        <v>602</v>
      </c>
      <c r="B123" s="16">
        <v>423000</v>
      </c>
      <c r="C123" s="16">
        <v>100000</v>
      </c>
      <c r="D123" s="16"/>
      <c r="E123" s="16">
        <v>0</v>
      </c>
      <c r="F123" s="16"/>
      <c r="G123" s="16"/>
      <c r="H123" s="16"/>
      <c r="I123" s="16"/>
      <c r="J123" s="16"/>
      <c r="K123" s="16"/>
      <c r="L123" s="16"/>
      <c r="M123" s="16"/>
    </row>
    <row r="124" spans="1:13">
      <c r="A124" s="8">
        <v>231</v>
      </c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</row>
    <row r="125" spans="1:13">
      <c r="A125" s="16" t="s">
        <v>326</v>
      </c>
      <c r="B125" s="8">
        <f>SUM(B122:B124)</f>
        <v>1832000</v>
      </c>
      <c r="C125" s="8">
        <f t="shared" ref="C125:I125" si="48">SUM(C122:C124)</f>
        <v>100000</v>
      </c>
      <c r="D125" s="8">
        <f t="shared" si="48"/>
        <v>0</v>
      </c>
      <c r="E125" s="8">
        <f t="shared" si="48"/>
        <v>200000</v>
      </c>
      <c r="F125" s="8">
        <f t="shared" si="48"/>
        <v>400000</v>
      </c>
      <c r="G125" s="8">
        <f t="shared" si="48"/>
        <v>0</v>
      </c>
      <c r="H125" s="8">
        <f t="shared" si="48"/>
        <v>0</v>
      </c>
      <c r="I125" s="8">
        <f t="shared" si="48"/>
        <v>0</v>
      </c>
      <c r="J125" s="16"/>
      <c r="K125" s="16"/>
      <c r="L125" s="8">
        <f>SUM(L122:L124)</f>
        <v>0</v>
      </c>
      <c r="M125" s="8">
        <f>SUM(M122:M124)</f>
        <v>0</v>
      </c>
    </row>
    <row r="126" spans="1:13" ht="15.75" thickBot="1">
      <c r="A126" s="260" t="s">
        <v>311</v>
      </c>
      <c r="B126" s="261">
        <f>B125+B121+B117</f>
        <v>9532000</v>
      </c>
      <c r="C126" s="261">
        <f t="shared" ref="C126" si="49">C125+C121+C117</f>
        <v>210000</v>
      </c>
      <c r="D126" s="261">
        <f t="shared" ref="D126" si="50">D125+D121+D117</f>
        <v>100000</v>
      </c>
      <c r="E126" s="261">
        <f t="shared" ref="E126" si="51">E125+E121+E117</f>
        <v>1000000</v>
      </c>
      <c r="F126" s="261">
        <f t="shared" ref="F126" si="52">F125+F121+F117</f>
        <v>2100000</v>
      </c>
      <c r="G126" s="261">
        <f t="shared" ref="G126" si="53">G125+G121+G117</f>
        <v>0</v>
      </c>
      <c r="H126" s="261">
        <f t="shared" ref="H126" si="54">H125+H121+H117</f>
        <v>0</v>
      </c>
      <c r="I126" s="261">
        <f t="shared" ref="I126" si="55">I125+I121+I117</f>
        <v>0</v>
      </c>
      <c r="J126" s="261">
        <f t="shared" ref="J126" si="56">J125+J121+J117</f>
        <v>0</v>
      </c>
      <c r="K126" s="261">
        <f t="shared" ref="K126" si="57">K125+K121+K117</f>
        <v>0</v>
      </c>
      <c r="L126" s="261">
        <f t="shared" ref="L126" si="58">L125+L121+L117</f>
        <v>0</v>
      </c>
      <c r="M126" s="261">
        <v>16788000</v>
      </c>
    </row>
    <row r="127" spans="1:13" ht="15.75" thickBot="1">
      <c r="A127" s="262"/>
      <c r="B127" s="263">
        <v>45523000</v>
      </c>
      <c r="C127" s="263">
        <v>827000</v>
      </c>
      <c r="D127" s="263">
        <v>528000</v>
      </c>
      <c r="E127" s="263">
        <v>7600000</v>
      </c>
      <c r="F127" s="263">
        <v>9128000</v>
      </c>
      <c r="G127" s="263">
        <v>4874000</v>
      </c>
      <c r="H127" s="263">
        <v>400000</v>
      </c>
      <c r="I127" s="263">
        <v>3676000</v>
      </c>
      <c r="J127" s="8">
        <v>9434000</v>
      </c>
      <c r="K127" s="8">
        <v>4000000</v>
      </c>
      <c r="L127" s="263">
        <f>L126+L112+L98+L84</f>
        <v>18459000</v>
      </c>
      <c r="M127" s="263">
        <f>M126+M112+M98+M84</f>
        <v>85990000</v>
      </c>
    </row>
    <row r="128" spans="1:13" ht="30">
      <c r="B128" s="16" t="s">
        <v>83</v>
      </c>
      <c r="C128" s="16" t="s">
        <v>328</v>
      </c>
      <c r="D128" s="224" t="s">
        <v>329</v>
      </c>
      <c r="E128" s="224" t="s">
        <v>330</v>
      </c>
      <c r="F128" s="224" t="s">
        <v>309</v>
      </c>
      <c r="G128" s="16">
        <v>9120</v>
      </c>
      <c r="H128" s="16">
        <v>9230</v>
      </c>
      <c r="I128" s="224" t="s">
        <v>347</v>
      </c>
      <c r="J128" s="16" t="s">
        <v>348</v>
      </c>
      <c r="K128" s="16" t="s">
        <v>349</v>
      </c>
      <c r="L128" s="6" t="s">
        <v>138</v>
      </c>
      <c r="M128" s="16"/>
    </row>
    <row r="130" spans="2:13">
      <c r="B130" s="26">
        <f>B126+B112+B98+B84</f>
        <v>45523000</v>
      </c>
      <c r="C130" s="26">
        <f t="shared" ref="C130:M130" si="59">C126+C112+C98+C84</f>
        <v>827000</v>
      </c>
      <c r="D130" s="26">
        <f t="shared" si="59"/>
        <v>528000</v>
      </c>
      <c r="E130" s="26">
        <f t="shared" si="59"/>
        <v>7600600</v>
      </c>
      <c r="F130" s="26">
        <f t="shared" si="59"/>
        <v>9128000</v>
      </c>
      <c r="G130" s="26">
        <f t="shared" si="59"/>
        <v>1300000</v>
      </c>
      <c r="H130" s="26">
        <f t="shared" si="59"/>
        <v>150000</v>
      </c>
      <c r="I130" s="26">
        <f t="shared" si="59"/>
        <v>1000000</v>
      </c>
      <c r="J130" s="26">
        <f t="shared" si="59"/>
        <v>2409000</v>
      </c>
      <c r="K130" s="26">
        <f t="shared" si="59"/>
        <v>750000</v>
      </c>
      <c r="L130" s="26">
        <f t="shared" si="59"/>
        <v>18459000</v>
      </c>
      <c r="M130" s="26">
        <f t="shared" si="59"/>
        <v>85990000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80"/>
  <sheetViews>
    <sheetView topLeftCell="A55" workbookViewId="0">
      <selection activeCell="E91" sqref="E91"/>
    </sheetView>
  </sheetViews>
  <sheetFormatPr defaultRowHeight="15"/>
  <cols>
    <col min="1" max="1" width="7.7109375" customWidth="1"/>
    <col min="2" max="2" width="11.7109375" customWidth="1"/>
    <col min="4" max="4" width="19.140625" customWidth="1"/>
    <col min="6" max="6" width="12.140625" customWidth="1"/>
    <col min="7" max="7" width="10.85546875" customWidth="1"/>
    <col min="8" max="8" width="11.140625" customWidth="1"/>
    <col min="9" max="9" width="14.28515625" customWidth="1"/>
    <col min="10" max="10" width="21" customWidth="1"/>
    <col min="12" max="13" width="11.140625" bestFit="1" customWidth="1"/>
    <col min="14" max="14" width="11.140625" customWidth="1"/>
    <col min="15" max="15" width="12.28515625" customWidth="1"/>
  </cols>
  <sheetData>
    <row r="1" spans="1:15">
      <c r="B1" s="79" t="s">
        <v>296</v>
      </c>
      <c r="C1" s="79"/>
      <c r="D1" s="103"/>
      <c r="E1" s="50"/>
      <c r="F1" s="50"/>
    </row>
    <row r="2" spans="1:15">
      <c r="E2" s="298"/>
      <c r="F2" s="298"/>
      <c r="G2" s="61"/>
      <c r="H2" s="61"/>
    </row>
    <row r="3" spans="1:15" ht="15.75">
      <c r="B3" s="2" t="s">
        <v>3</v>
      </c>
      <c r="C3" s="6"/>
      <c r="D3" s="191">
        <v>179472000</v>
      </c>
      <c r="E3" s="61"/>
      <c r="F3" s="194"/>
      <c r="G3" s="195"/>
      <c r="H3" s="196"/>
      <c r="I3" s="177" t="s">
        <v>147</v>
      </c>
      <c r="J3" s="8">
        <f>I15+I16+I19+I20+I23+I24+I27+I28+I32+I33+I36+I37+I41+I42+I47+I48+I53+I54+I64+I65+I67+I68+I70+I71</f>
        <v>192824000</v>
      </c>
    </row>
    <row r="4" spans="1:15">
      <c r="B4" s="6" t="s">
        <v>4</v>
      </c>
      <c r="C4" s="6"/>
      <c r="D4" s="192">
        <v>67000000</v>
      </c>
      <c r="E4" s="61"/>
      <c r="F4" s="91"/>
      <c r="G4" s="61"/>
      <c r="H4" s="196"/>
      <c r="I4" s="177" t="s">
        <v>155</v>
      </c>
      <c r="J4" s="8">
        <f>I25+I29+I34+I38+I49+I43+I55+I58+I60+I63+I66+I69+I73+I74+I75</f>
        <v>91321000</v>
      </c>
    </row>
    <row r="5" spans="1:15" ht="15.75">
      <c r="B5" s="2" t="s">
        <v>5</v>
      </c>
      <c r="C5" s="6"/>
      <c r="D5" s="192">
        <v>5600000</v>
      </c>
      <c r="E5" s="61"/>
      <c r="F5" s="91"/>
      <c r="G5" s="195"/>
      <c r="H5" s="196"/>
      <c r="I5" s="177" t="s">
        <v>156</v>
      </c>
      <c r="J5" s="8">
        <f>I72</f>
        <v>39807000</v>
      </c>
    </row>
    <row r="6" spans="1:15" ht="15.75">
      <c r="B6" s="2" t="s">
        <v>6</v>
      </c>
      <c r="C6" s="6"/>
      <c r="D6" s="192">
        <v>12650000</v>
      </c>
      <c r="E6" s="61"/>
      <c r="F6" s="91"/>
      <c r="G6" s="197"/>
      <c r="H6" s="196"/>
      <c r="I6" s="177"/>
      <c r="J6" s="8">
        <f>SUM(J3:J5)</f>
        <v>323952000</v>
      </c>
    </row>
    <row r="7" spans="1:15" ht="15.75">
      <c r="B7" s="2" t="s">
        <v>7</v>
      </c>
      <c r="C7" s="6"/>
      <c r="D7" s="192">
        <v>13680000</v>
      </c>
      <c r="E7" s="61"/>
      <c r="F7" s="91"/>
      <c r="G7" s="195"/>
      <c r="H7" s="196"/>
    </row>
    <row r="8" spans="1:15" ht="15.75">
      <c r="B8" s="2" t="s">
        <v>8</v>
      </c>
      <c r="C8" s="6"/>
      <c r="D8" s="192">
        <v>9540000</v>
      </c>
      <c r="E8" s="61"/>
      <c r="F8" s="91"/>
      <c r="G8" s="61"/>
      <c r="H8" s="196"/>
      <c r="N8">
        <v>600</v>
      </c>
      <c r="O8" s="26">
        <f>I15+I19+I23+I27+I32+I36+I41</f>
        <v>99186000</v>
      </c>
    </row>
    <row r="9" spans="1:15" ht="15.75">
      <c r="B9" s="2" t="s">
        <v>9</v>
      </c>
      <c r="C9" s="6"/>
      <c r="D9" s="192">
        <v>5360000</v>
      </c>
      <c r="E9" s="61"/>
      <c r="F9" s="91"/>
      <c r="G9" s="196"/>
      <c r="H9" s="196"/>
      <c r="K9">
        <v>600</v>
      </c>
      <c r="L9" s="26">
        <f>I15+I19+I23+I27+I32+I36+I41+I47+I53+I64+I67+I70</f>
        <v>165205000</v>
      </c>
      <c r="N9">
        <v>601</v>
      </c>
      <c r="O9" s="26">
        <f>I16+I20+I24+I28+I33+I37+I42</f>
        <v>16564000</v>
      </c>
    </row>
    <row r="10" spans="1:15" ht="15.75">
      <c r="B10" s="2" t="s">
        <v>10</v>
      </c>
      <c r="C10" s="6"/>
      <c r="D10" s="192">
        <v>30650000</v>
      </c>
      <c r="E10" s="61"/>
      <c r="F10" s="91"/>
      <c r="G10" s="61"/>
      <c r="H10" s="196"/>
      <c r="K10">
        <v>601</v>
      </c>
      <c r="L10" s="26">
        <f>I16+I20+I24+I28+I33+I37+I42+I48+I54+I65+I68+I71</f>
        <v>27619000</v>
      </c>
      <c r="N10">
        <v>602</v>
      </c>
      <c r="O10" s="26">
        <f>I25+I29+I34+I38+I43</f>
        <v>28730000</v>
      </c>
    </row>
    <row r="11" spans="1:15" ht="15.75">
      <c r="B11" s="2" t="s">
        <v>11</v>
      </c>
      <c r="C11" s="6"/>
      <c r="D11" s="193">
        <f>SUM(D3:D10)</f>
        <v>323952000</v>
      </c>
      <c r="E11" s="61"/>
      <c r="F11" s="194"/>
      <c r="G11" s="198"/>
      <c r="H11" s="196"/>
      <c r="K11">
        <v>602</v>
      </c>
      <c r="L11" s="26">
        <f>I25+I29+I34+I38+I43+I49+I55+I58+I60+I63+I66+I69+I73+I74+I75</f>
        <v>91321000</v>
      </c>
      <c r="O11" s="82">
        <f>SUM(O8:O10)</f>
        <v>144480000</v>
      </c>
    </row>
    <row r="12" spans="1:15" ht="15.75" thickBot="1">
      <c r="E12" s="61"/>
      <c r="F12" s="194"/>
      <c r="G12" s="61"/>
      <c r="H12" s="196"/>
      <c r="K12">
        <v>231</v>
      </c>
      <c r="L12" s="26">
        <f>I72</f>
        <v>39807000</v>
      </c>
    </row>
    <row r="13" spans="1:15">
      <c r="A13" s="107" t="s">
        <v>160</v>
      </c>
      <c r="B13" s="108" t="s">
        <v>161</v>
      </c>
      <c r="C13" s="108" t="s">
        <v>162</v>
      </c>
      <c r="D13" s="108" t="s">
        <v>163</v>
      </c>
      <c r="E13" s="108" t="s">
        <v>164</v>
      </c>
      <c r="F13" s="108" t="s">
        <v>165</v>
      </c>
      <c r="G13" s="108" t="s">
        <v>166</v>
      </c>
      <c r="H13" s="108" t="s">
        <v>167</v>
      </c>
      <c r="I13" s="108" t="s">
        <v>168</v>
      </c>
      <c r="J13" s="108" t="s">
        <v>169</v>
      </c>
      <c r="L13" s="82">
        <f>SUM(L9:L12)</f>
        <v>323952000</v>
      </c>
      <c r="N13">
        <v>600</v>
      </c>
      <c r="O13" s="26">
        <f>I47+I53+I64+I67+I70</f>
        <v>66019000</v>
      </c>
    </row>
    <row r="14" spans="1:15">
      <c r="A14" s="108" t="s">
        <v>170</v>
      </c>
      <c r="B14" s="108" t="s">
        <v>171</v>
      </c>
      <c r="C14" s="108" t="s">
        <v>172</v>
      </c>
      <c r="D14" s="108" t="s">
        <v>173</v>
      </c>
      <c r="E14" s="108"/>
      <c r="F14" s="108"/>
      <c r="G14" s="108" t="s">
        <v>174</v>
      </c>
      <c r="H14" s="108" t="s">
        <v>175</v>
      </c>
      <c r="I14" s="108"/>
      <c r="J14" s="108"/>
      <c r="N14">
        <v>601</v>
      </c>
      <c r="O14" s="26">
        <f>I48+I54+I65+I68+I71</f>
        <v>11055000</v>
      </c>
    </row>
    <row r="15" spans="1:15" ht="15.75">
      <c r="A15" s="109">
        <v>132</v>
      </c>
      <c r="B15" s="114" t="s">
        <v>209</v>
      </c>
      <c r="C15" s="16">
        <v>2132001</v>
      </c>
      <c r="D15" s="16" t="s">
        <v>176</v>
      </c>
      <c r="E15" s="110" t="s">
        <v>177</v>
      </c>
      <c r="F15" s="109">
        <v>9120</v>
      </c>
      <c r="G15" s="109">
        <v>6000000</v>
      </c>
      <c r="H15" s="109">
        <v>625</v>
      </c>
      <c r="I15" s="116">
        <v>57412000</v>
      </c>
      <c r="J15" s="16" t="s">
        <v>151</v>
      </c>
      <c r="N15">
        <v>602</v>
      </c>
      <c r="O15" s="26">
        <f>I49+I55+I58+I60+I63+I66+I69+I73+I74+I75</f>
        <v>62591000</v>
      </c>
    </row>
    <row r="16" spans="1:15" ht="15.75">
      <c r="A16" s="109">
        <v>132</v>
      </c>
      <c r="B16" s="114" t="s">
        <v>209</v>
      </c>
      <c r="C16" s="16">
        <v>2132001</v>
      </c>
      <c r="D16" s="16" t="s">
        <v>176</v>
      </c>
      <c r="E16" s="110" t="s">
        <v>177</v>
      </c>
      <c r="F16" s="109">
        <v>9120</v>
      </c>
      <c r="G16" s="109">
        <v>6010000</v>
      </c>
      <c r="H16" s="109">
        <v>625</v>
      </c>
      <c r="I16" s="116">
        <v>9588000</v>
      </c>
      <c r="J16" s="16" t="s">
        <v>178</v>
      </c>
      <c r="N16">
        <v>231</v>
      </c>
      <c r="O16" s="202">
        <f>I72</f>
        <v>39807000</v>
      </c>
    </row>
    <row r="17" spans="1:15" ht="15.75">
      <c r="A17" s="109">
        <v>132</v>
      </c>
      <c r="B17" s="114" t="s">
        <v>209</v>
      </c>
      <c r="C17" s="16">
        <v>2132001</v>
      </c>
      <c r="D17" s="16" t="s">
        <v>176</v>
      </c>
      <c r="E17" s="110" t="s">
        <v>177</v>
      </c>
      <c r="F17" s="109">
        <v>9120</v>
      </c>
      <c r="G17" s="109">
        <v>6020000</v>
      </c>
      <c r="H17" s="109"/>
      <c r="I17" s="116"/>
      <c r="J17" s="16" t="s">
        <v>179</v>
      </c>
      <c r="O17" s="82">
        <f>SUM(O13:O16)</f>
        <v>179472000</v>
      </c>
    </row>
    <row r="18" spans="1:15" ht="15.75">
      <c r="A18" s="207"/>
      <c r="B18" s="218"/>
      <c r="C18" s="299" t="s">
        <v>180</v>
      </c>
      <c r="D18" s="300"/>
      <c r="E18" s="208"/>
      <c r="F18" s="208"/>
      <c r="G18" s="208"/>
      <c r="H18" s="208"/>
      <c r="I18" s="209">
        <f>SUM(I15:I17)</f>
        <v>67000000</v>
      </c>
      <c r="J18" s="210"/>
      <c r="O18" s="26"/>
    </row>
    <row r="19" spans="1:15" ht="15.75">
      <c r="A19" s="109">
        <v>132</v>
      </c>
      <c r="B19" s="114" t="s">
        <v>209</v>
      </c>
      <c r="C19" s="16">
        <v>2132001</v>
      </c>
      <c r="D19" s="16" t="s">
        <v>176</v>
      </c>
      <c r="E19" s="110" t="s">
        <v>177</v>
      </c>
      <c r="F19" s="109">
        <v>9230</v>
      </c>
      <c r="G19" s="109">
        <v>6000000</v>
      </c>
      <c r="H19" s="109">
        <v>625</v>
      </c>
      <c r="I19" s="116">
        <v>4798000</v>
      </c>
      <c r="J19" s="16" t="s">
        <v>151</v>
      </c>
    </row>
    <row r="20" spans="1:15" ht="15.75">
      <c r="A20" s="109">
        <v>132</v>
      </c>
      <c r="B20" s="114" t="s">
        <v>209</v>
      </c>
      <c r="C20" s="16">
        <v>2132001</v>
      </c>
      <c r="D20" s="16" t="s">
        <v>176</v>
      </c>
      <c r="E20" s="110" t="s">
        <v>177</v>
      </c>
      <c r="F20" s="109">
        <v>9230</v>
      </c>
      <c r="G20" s="109">
        <v>6010000</v>
      </c>
      <c r="H20" s="109">
        <v>625</v>
      </c>
      <c r="I20" s="116">
        <v>802000</v>
      </c>
      <c r="J20" s="16" t="s">
        <v>178</v>
      </c>
      <c r="O20" s="82">
        <f>O11+O17</f>
        <v>323952000</v>
      </c>
    </row>
    <row r="21" spans="1:15" ht="15.75">
      <c r="A21" s="109">
        <v>132</v>
      </c>
      <c r="B21" s="114" t="s">
        <v>209</v>
      </c>
      <c r="C21" s="16">
        <v>2132001</v>
      </c>
      <c r="D21" s="16" t="s">
        <v>176</v>
      </c>
      <c r="E21" s="110" t="s">
        <v>177</v>
      </c>
      <c r="F21" s="109">
        <v>9230</v>
      </c>
      <c r="G21" s="109">
        <v>6020000</v>
      </c>
      <c r="H21" s="109">
        <v>625</v>
      </c>
      <c r="I21" s="116"/>
      <c r="J21" s="16" t="s">
        <v>179</v>
      </c>
    </row>
    <row r="22" spans="1:15" ht="15.75">
      <c r="A22" s="208"/>
      <c r="B22" s="219"/>
      <c r="C22" s="301" t="s">
        <v>181</v>
      </c>
      <c r="D22" s="302"/>
      <c r="E22" s="208"/>
      <c r="F22" s="208"/>
      <c r="G22" s="208"/>
      <c r="H22" s="208"/>
      <c r="I22" s="209">
        <f>SUM(I19:I21)</f>
        <v>5600000</v>
      </c>
      <c r="J22" s="211"/>
    </row>
    <row r="23" spans="1:15" ht="15.75">
      <c r="A23" s="109">
        <v>132</v>
      </c>
      <c r="B23" s="114" t="s">
        <v>209</v>
      </c>
      <c r="C23" s="16">
        <v>2132001</v>
      </c>
      <c r="D23" s="16" t="s">
        <v>176</v>
      </c>
      <c r="E23" s="110" t="s">
        <v>177</v>
      </c>
      <c r="F23" s="109">
        <v>10910</v>
      </c>
      <c r="G23" s="109">
        <v>6000000</v>
      </c>
      <c r="H23" s="109">
        <v>625</v>
      </c>
      <c r="I23" s="116">
        <v>10454000</v>
      </c>
      <c r="J23" s="16" t="s">
        <v>151</v>
      </c>
      <c r="M23" s="200"/>
      <c r="N23" s="199"/>
    </row>
    <row r="24" spans="1:15" ht="15.75">
      <c r="A24" s="109">
        <v>132</v>
      </c>
      <c r="B24" s="114" t="s">
        <v>209</v>
      </c>
      <c r="C24" s="16">
        <v>2132001</v>
      </c>
      <c r="D24" s="16" t="s">
        <v>176</v>
      </c>
      <c r="E24" s="110" t="s">
        <v>177</v>
      </c>
      <c r="F24" s="109">
        <v>10910</v>
      </c>
      <c r="G24" s="109">
        <v>6010000</v>
      </c>
      <c r="H24" s="109">
        <v>625</v>
      </c>
      <c r="I24" s="116">
        <v>1746000</v>
      </c>
      <c r="J24" s="16" t="s">
        <v>178</v>
      </c>
      <c r="M24" s="199"/>
      <c r="N24" s="199"/>
    </row>
    <row r="25" spans="1:15" ht="15.75">
      <c r="A25" s="109">
        <v>132</v>
      </c>
      <c r="B25" s="114" t="s">
        <v>209</v>
      </c>
      <c r="C25" s="16">
        <v>2132001</v>
      </c>
      <c r="D25" s="16" t="s">
        <v>176</v>
      </c>
      <c r="E25" s="110" t="s">
        <v>177</v>
      </c>
      <c r="F25" s="109">
        <v>10910</v>
      </c>
      <c r="G25" s="109">
        <v>6020000</v>
      </c>
      <c r="H25" s="109">
        <v>625</v>
      </c>
      <c r="I25" s="116">
        <v>1480000</v>
      </c>
      <c r="J25" s="16" t="s">
        <v>179</v>
      </c>
      <c r="M25" s="200">
        <f>I15+I16+I19+I20+I23+I24+I27+I28+I32+I33+I36+I37+I41+I42</f>
        <v>115750000</v>
      </c>
      <c r="N25" s="199" t="s">
        <v>147</v>
      </c>
    </row>
    <row r="26" spans="1:15" ht="15.75">
      <c r="A26" s="208"/>
      <c r="B26" s="219"/>
      <c r="C26" s="301" t="s">
        <v>47</v>
      </c>
      <c r="D26" s="302"/>
      <c r="E26" s="208"/>
      <c r="F26" s="208"/>
      <c r="G26" s="208"/>
      <c r="H26" s="208"/>
      <c r="I26" s="209">
        <f>SUM(I23:I25)</f>
        <v>13680000</v>
      </c>
      <c r="J26" s="210"/>
      <c r="M26" s="200">
        <f>I25+I29+I34+I38+I43</f>
        <v>28730000</v>
      </c>
      <c r="N26" s="199">
        <v>602</v>
      </c>
    </row>
    <row r="27" spans="1:15" ht="15.75">
      <c r="A27" s="109">
        <v>132</v>
      </c>
      <c r="B27" s="114" t="s">
        <v>209</v>
      </c>
      <c r="C27" s="16">
        <v>2132001</v>
      </c>
      <c r="D27" s="16" t="s">
        <v>176</v>
      </c>
      <c r="E27" s="110" t="s">
        <v>177</v>
      </c>
      <c r="F27" s="114" t="s">
        <v>48</v>
      </c>
      <c r="G27" s="109">
        <v>6000000</v>
      </c>
      <c r="H27" s="109">
        <v>625</v>
      </c>
      <c r="I27" s="116">
        <v>1320000</v>
      </c>
      <c r="J27" s="16" t="s">
        <v>151</v>
      </c>
      <c r="L27" t="s">
        <v>150</v>
      </c>
      <c r="M27" s="26">
        <f>SUM(M25:M26)</f>
        <v>144480000</v>
      </c>
    </row>
    <row r="28" spans="1:15" ht="15.75">
      <c r="A28" s="109">
        <v>132</v>
      </c>
      <c r="B28" s="114" t="s">
        <v>209</v>
      </c>
      <c r="C28" s="16">
        <v>2132001</v>
      </c>
      <c r="D28" s="16" t="s">
        <v>176</v>
      </c>
      <c r="E28" s="110" t="s">
        <v>177</v>
      </c>
      <c r="F28" s="114" t="s">
        <v>48</v>
      </c>
      <c r="G28" s="109">
        <v>6010000</v>
      </c>
      <c r="H28" s="109">
        <v>625</v>
      </c>
      <c r="I28" s="116">
        <v>220000</v>
      </c>
      <c r="J28" s="16" t="s">
        <v>178</v>
      </c>
    </row>
    <row r="29" spans="1:15" ht="15.75">
      <c r="A29" s="109">
        <v>132</v>
      </c>
      <c r="B29" s="114" t="s">
        <v>209</v>
      </c>
      <c r="C29" s="16">
        <v>2132001</v>
      </c>
      <c r="D29" s="16" t="s">
        <v>176</v>
      </c>
      <c r="E29" s="110" t="s">
        <v>177</v>
      </c>
      <c r="F29" s="114" t="s">
        <v>48</v>
      </c>
      <c r="G29" s="109">
        <v>6020000</v>
      </c>
      <c r="H29" s="109">
        <v>625</v>
      </c>
      <c r="I29" s="116">
        <v>8000000</v>
      </c>
      <c r="J29" s="16" t="s">
        <v>179</v>
      </c>
    </row>
    <row r="30" spans="1:15" ht="15.75">
      <c r="A30" s="109">
        <v>132</v>
      </c>
      <c r="B30" s="114" t="s">
        <v>209</v>
      </c>
      <c r="C30" s="16">
        <v>2132001</v>
      </c>
      <c r="D30" s="16" t="s">
        <v>176</v>
      </c>
      <c r="E30" s="110" t="s">
        <v>177</v>
      </c>
      <c r="F30" s="114" t="s">
        <v>48</v>
      </c>
      <c r="G30" s="109">
        <v>2310000</v>
      </c>
      <c r="H30" s="109">
        <v>625</v>
      </c>
      <c r="I30" s="116"/>
      <c r="J30" s="16" t="s">
        <v>182</v>
      </c>
    </row>
    <row r="31" spans="1:15" ht="15.75">
      <c r="A31" s="208"/>
      <c r="B31" s="219"/>
      <c r="C31" s="301" t="s">
        <v>183</v>
      </c>
      <c r="D31" s="302"/>
      <c r="E31" s="208"/>
      <c r="F31" s="208"/>
      <c r="G31" s="208"/>
      <c r="H31" s="208"/>
      <c r="I31" s="209">
        <f>SUM(I27:I30)</f>
        <v>9540000</v>
      </c>
      <c r="J31" s="210"/>
    </row>
    <row r="32" spans="1:15" ht="15.75">
      <c r="A32" s="109">
        <v>132</v>
      </c>
      <c r="B32" s="114" t="s">
        <v>209</v>
      </c>
      <c r="C32" s="16">
        <v>2132001</v>
      </c>
      <c r="D32" s="16" t="s">
        <v>176</v>
      </c>
      <c r="E32" s="110" t="s">
        <v>177</v>
      </c>
      <c r="F32" s="109" t="s">
        <v>184</v>
      </c>
      <c r="G32" s="109">
        <v>6000000</v>
      </c>
      <c r="H32" s="109">
        <v>625</v>
      </c>
      <c r="I32" s="116">
        <v>4079000</v>
      </c>
      <c r="J32" s="16" t="s">
        <v>151</v>
      </c>
    </row>
    <row r="33" spans="1:13" ht="15.75">
      <c r="A33" s="109">
        <v>132</v>
      </c>
      <c r="B33" s="114" t="s">
        <v>209</v>
      </c>
      <c r="C33" s="16">
        <v>2132001</v>
      </c>
      <c r="D33" s="16" t="s">
        <v>176</v>
      </c>
      <c r="E33" s="110" t="s">
        <v>177</v>
      </c>
      <c r="F33" s="109" t="s">
        <v>184</v>
      </c>
      <c r="G33" s="109">
        <v>6010000</v>
      </c>
      <c r="H33" s="109">
        <v>625</v>
      </c>
      <c r="I33" s="116">
        <v>681000</v>
      </c>
      <c r="J33" s="16" t="s">
        <v>178</v>
      </c>
    </row>
    <row r="34" spans="1:13" ht="15.75">
      <c r="A34" s="109">
        <v>132</v>
      </c>
      <c r="B34" s="114" t="s">
        <v>209</v>
      </c>
      <c r="C34" s="16">
        <v>2132001</v>
      </c>
      <c r="D34" s="16" t="s">
        <v>176</v>
      </c>
      <c r="E34" s="110" t="s">
        <v>177</v>
      </c>
      <c r="F34" s="109" t="s">
        <v>184</v>
      </c>
      <c r="G34" s="109">
        <v>6020000</v>
      </c>
      <c r="H34" s="109">
        <v>625</v>
      </c>
      <c r="I34" s="116">
        <v>600000</v>
      </c>
      <c r="J34" s="16" t="s">
        <v>179</v>
      </c>
    </row>
    <row r="35" spans="1:13" ht="15.75">
      <c r="A35" s="208"/>
      <c r="B35" s="219"/>
      <c r="C35" s="299" t="s">
        <v>62</v>
      </c>
      <c r="D35" s="300"/>
      <c r="E35" s="208"/>
      <c r="F35" s="208"/>
      <c r="G35" s="208"/>
      <c r="H35" s="208"/>
      <c r="I35" s="209">
        <f>SUM(I32:I34)</f>
        <v>5360000</v>
      </c>
      <c r="J35" s="210"/>
    </row>
    <row r="36" spans="1:13" ht="15.75">
      <c r="A36" s="109">
        <v>132</v>
      </c>
      <c r="B36" s="114" t="s">
        <v>209</v>
      </c>
      <c r="C36" s="16">
        <v>2132001</v>
      </c>
      <c r="D36" s="16" t="s">
        <v>176</v>
      </c>
      <c r="E36" s="110" t="s">
        <v>177</v>
      </c>
      <c r="F36" s="114" t="s">
        <v>31</v>
      </c>
      <c r="G36" s="109">
        <v>6000000</v>
      </c>
      <c r="H36" s="109">
        <v>625</v>
      </c>
      <c r="I36" s="116">
        <v>6427000</v>
      </c>
      <c r="J36" s="16" t="s">
        <v>151</v>
      </c>
      <c r="M36" s="26"/>
    </row>
    <row r="37" spans="1:13" ht="15.75">
      <c r="A37" s="109">
        <v>132</v>
      </c>
      <c r="B37" s="114" t="s">
        <v>209</v>
      </c>
      <c r="C37" s="16">
        <v>2132001</v>
      </c>
      <c r="D37" s="16" t="s">
        <v>176</v>
      </c>
      <c r="E37" s="110" t="s">
        <v>177</v>
      </c>
      <c r="F37" s="114" t="s">
        <v>31</v>
      </c>
      <c r="G37" s="109">
        <v>6010000</v>
      </c>
      <c r="H37" s="109">
        <v>625</v>
      </c>
      <c r="I37" s="116">
        <v>1073000</v>
      </c>
      <c r="J37" s="16" t="s">
        <v>178</v>
      </c>
    </row>
    <row r="38" spans="1:13" ht="15.75">
      <c r="A38" s="109">
        <v>132</v>
      </c>
      <c r="B38" s="114" t="s">
        <v>209</v>
      </c>
      <c r="C38" s="16">
        <v>2132001</v>
      </c>
      <c r="D38" s="16" t="s">
        <v>176</v>
      </c>
      <c r="E38" s="110" t="s">
        <v>177</v>
      </c>
      <c r="F38" s="114" t="s">
        <v>31</v>
      </c>
      <c r="G38" s="109">
        <v>6020000</v>
      </c>
      <c r="H38" s="109">
        <v>625</v>
      </c>
      <c r="I38" s="116">
        <v>5150000</v>
      </c>
      <c r="J38" s="16" t="s">
        <v>179</v>
      </c>
    </row>
    <row r="39" spans="1:13" ht="15.75">
      <c r="A39" s="109">
        <v>132</v>
      </c>
      <c r="B39" s="114" t="s">
        <v>209</v>
      </c>
      <c r="C39" s="16">
        <v>2132001</v>
      </c>
      <c r="D39" s="16" t="s">
        <v>176</v>
      </c>
      <c r="E39" s="110" t="s">
        <v>177</v>
      </c>
      <c r="F39" s="114" t="s">
        <v>31</v>
      </c>
      <c r="G39" s="109">
        <v>2310000</v>
      </c>
      <c r="H39" s="109">
        <v>625</v>
      </c>
      <c r="I39" s="116"/>
      <c r="J39" s="16" t="s">
        <v>182</v>
      </c>
    </row>
    <row r="40" spans="1:13" ht="15.75">
      <c r="A40" s="208"/>
      <c r="B40" s="219"/>
      <c r="C40" s="301" t="s">
        <v>186</v>
      </c>
      <c r="D40" s="302"/>
      <c r="E40" s="207"/>
      <c r="F40" s="207"/>
      <c r="G40" s="207"/>
      <c r="H40" s="207"/>
      <c r="I40" s="209">
        <f>SUM(I36:I39)</f>
        <v>12650000</v>
      </c>
      <c r="J40" s="210"/>
    </row>
    <row r="41" spans="1:13" ht="15.75">
      <c r="A41" s="109">
        <v>132</v>
      </c>
      <c r="B41" s="114" t="s">
        <v>209</v>
      </c>
      <c r="C41" s="16">
        <v>2132001</v>
      </c>
      <c r="D41" s="16" t="s">
        <v>176</v>
      </c>
      <c r="E41" s="110" t="s">
        <v>177</v>
      </c>
      <c r="F41" s="114" t="s">
        <v>69</v>
      </c>
      <c r="G41" s="109">
        <v>6000000</v>
      </c>
      <c r="H41" s="109">
        <v>625</v>
      </c>
      <c r="I41" s="116">
        <v>14696000</v>
      </c>
      <c r="J41" s="16" t="s">
        <v>151</v>
      </c>
    </row>
    <row r="42" spans="1:13" ht="15.75">
      <c r="A42" s="109">
        <v>132</v>
      </c>
      <c r="B42" s="114" t="s">
        <v>209</v>
      </c>
      <c r="C42" s="16">
        <v>2132001</v>
      </c>
      <c r="D42" s="16" t="s">
        <v>176</v>
      </c>
      <c r="E42" s="110" t="s">
        <v>177</v>
      </c>
      <c r="F42" s="114" t="s">
        <v>69</v>
      </c>
      <c r="G42" s="109">
        <v>6010000</v>
      </c>
      <c r="H42" s="109">
        <v>625</v>
      </c>
      <c r="I42" s="116">
        <v>2454000</v>
      </c>
      <c r="J42" s="16" t="s">
        <v>178</v>
      </c>
    </row>
    <row r="43" spans="1:13" ht="15.75">
      <c r="A43" s="109">
        <v>132</v>
      </c>
      <c r="B43" s="114" t="s">
        <v>209</v>
      </c>
      <c r="C43" s="16">
        <v>2132001</v>
      </c>
      <c r="D43" s="16" t="s">
        <v>176</v>
      </c>
      <c r="E43" s="110" t="s">
        <v>177</v>
      </c>
      <c r="F43" s="114" t="s">
        <v>69</v>
      </c>
      <c r="G43" s="109">
        <v>6020000</v>
      </c>
      <c r="H43" s="109">
        <v>625</v>
      </c>
      <c r="I43" s="116">
        <v>13500000</v>
      </c>
      <c r="J43" s="16" t="s">
        <v>179</v>
      </c>
    </row>
    <row r="44" spans="1:13" ht="15.75">
      <c r="A44" s="109">
        <v>132</v>
      </c>
      <c r="B44" s="114" t="s">
        <v>209</v>
      </c>
      <c r="C44" s="16">
        <v>2132001</v>
      </c>
      <c r="D44" s="16" t="s">
        <v>176</v>
      </c>
      <c r="E44" s="110" t="s">
        <v>177</v>
      </c>
      <c r="F44" s="114" t="s">
        <v>69</v>
      </c>
      <c r="G44" s="109">
        <v>2310000</v>
      </c>
      <c r="H44" s="109">
        <v>625</v>
      </c>
      <c r="I44" s="116"/>
      <c r="J44" s="16" t="s">
        <v>182</v>
      </c>
    </row>
    <row r="45" spans="1:13" ht="15.75">
      <c r="A45" s="109">
        <v>132</v>
      </c>
      <c r="B45" s="114" t="s">
        <v>209</v>
      </c>
      <c r="C45" s="16">
        <v>2132001</v>
      </c>
      <c r="D45" s="16" t="s">
        <v>176</v>
      </c>
      <c r="E45" s="110" t="s">
        <v>177</v>
      </c>
      <c r="F45" s="114" t="s">
        <v>69</v>
      </c>
      <c r="G45" s="109">
        <v>2300000</v>
      </c>
      <c r="H45" s="109">
        <v>625</v>
      </c>
      <c r="I45" s="116"/>
      <c r="J45" s="16" t="s">
        <v>182</v>
      </c>
    </row>
    <row r="46" spans="1:13" ht="15.75">
      <c r="A46" s="212"/>
      <c r="B46" s="219"/>
      <c r="C46" s="301" t="s">
        <v>303</v>
      </c>
      <c r="D46" s="306"/>
      <c r="E46" s="302"/>
      <c r="F46" s="208"/>
      <c r="G46" s="208"/>
      <c r="H46" s="208"/>
      <c r="I46" s="213">
        <f>SUM(I41:I45)</f>
        <v>30650000</v>
      </c>
      <c r="J46" s="210"/>
    </row>
    <row r="47" spans="1:13" ht="15.75">
      <c r="A47" s="109">
        <v>132</v>
      </c>
      <c r="B47" s="114" t="s">
        <v>209</v>
      </c>
      <c r="C47" s="16">
        <v>2132005</v>
      </c>
      <c r="D47" s="16" t="s">
        <v>187</v>
      </c>
      <c r="E47" s="110" t="s">
        <v>177</v>
      </c>
      <c r="F47" s="114" t="s">
        <v>105</v>
      </c>
      <c r="G47" s="109">
        <v>6000000</v>
      </c>
      <c r="H47" s="109">
        <v>625</v>
      </c>
      <c r="I47" s="116">
        <v>9768000</v>
      </c>
      <c r="J47" s="16" t="s">
        <v>151</v>
      </c>
    </row>
    <row r="48" spans="1:13" ht="15.75">
      <c r="A48" s="109">
        <v>132</v>
      </c>
      <c r="B48" s="114" t="s">
        <v>209</v>
      </c>
      <c r="C48" s="16">
        <v>2132005</v>
      </c>
      <c r="D48" s="16" t="s">
        <v>187</v>
      </c>
      <c r="E48" s="110" t="s">
        <v>177</v>
      </c>
      <c r="F48" s="114" t="s">
        <v>105</v>
      </c>
      <c r="G48" s="109">
        <v>6010000</v>
      </c>
      <c r="H48" s="109">
        <v>625</v>
      </c>
      <c r="I48" s="116">
        <v>1632000</v>
      </c>
      <c r="J48" s="16" t="s">
        <v>178</v>
      </c>
    </row>
    <row r="49" spans="1:15" ht="15.75">
      <c r="A49" s="109">
        <v>132</v>
      </c>
      <c r="B49" s="114" t="s">
        <v>209</v>
      </c>
      <c r="C49" s="16">
        <v>2132005</v>
      </c>
      <c r="D49" s="16" t="s">
        <v>187</v>
      </c>
      <c r="E49" s="110" t="s">
        <v>177</v>
      </c>
      <c r="F49" s="114" t="s">
        <v>105</v>
      </c>
      <c r="G49" s="109">
        <v>6020000</v>
      </c>
      <c r="H49" s="109">
        <v>625</v>
      </c>
      <c r="I49" s="116">
        <v>1500000</v>
      </c>
      <c r="J49" s="16" t="s">
        <v>179</v>
      </c>
    </row>
    <row r="50" spans="1:15" ht="15.75">
      <c r="A50" s="109">
        <v>132</v>
      </c>
      <c r="B50" s="114" t="s">
        <v>209</v>
      </c>
      <c r="C50" s="16">
        <v>2132005</v>
      </c>
      <c r="D50" s="16" t="s">
        <v>187</v>
      </c>
      <c r="E50" s="110" t="s">
        <v>177</v>
      </c>
      <c r="F50" s="114" t="s">
        <v>105</v>
      </c>
      <c r="G50" s="109">
        <v>6040000</v>
      </c>
      <c r="H50" s="109">
        <v>625</v>
      </c>
      <c r="I50" s="116"/>
      <c r="J50" s="16" t="s">
        <v>179</v>
      </c>
    </row>
    <row r="51" spans="1:15" ht="15.75">
      <c r="A51" s="109">
        <v>132</v>
      </c>
      <c r="B51" s="114" t="s">
        <v>209</v>
      </c>
      <c r="C51" s="16">
        <v>2132005</v>
      </c>
      <c r="D51" s="16" t="s">
        <v>187</v>
      </c>
      <c r="E51" s="110" t="s">
        <v>177</v>
      </c>
      <c r="F51" s="115" t="s">
        <v>105</v>
      </c>
      <c r="G51" s="109">
        <v>2310000</v>
      </c>
      <c r="H51" s="109">
        <v>625</v>
      </c>
      <c r="I51" s="116"/>
      <c r="J51" s="16" t="s">
        <v>182</v>
      </c>
    </row>
    <row r="52" spans="1:15" ht="15.75">
      <c r="A52" s="212"/>
      <c r="B52" s="211"/>
      <c r="C52" s="301" t="s">
        <v>304</v>
      </c>
      <c r="D52" s="306"/>
      <c r="E52" s="306"/>
      <c r="F52" s="302"/>
      <c r="G52" s="207"/>
      <c r="H52" s="207"/>
      <c r="I52" s="209">
        <f>SUM(I47:I51)</f>
        <v>12900000</v>
      </c>
      <c r="J52" s="210"/>
    </row>
    <row r="53" spans="1:15" ht="15.75">
      <c r="A53" s="109">
        <v>132</v>
      </c>
      <c r="B53" s="114" t="s">
        <v>209</v>
      </c>
      <c r="C53" s="16">
        <v>2132001</v>
      </c>
      <c r="D53" s="16" t="s">
        <v>176</v>
      </c>
      <c r="E53" s="110" t="s">
        <v>177</v>
      </c>
      <c r="F53" s="114" t="s">
        <v>82</v>
      </c>
      <c r="G53" s="109">
        <v>6000000</v>
      </c>
      <c r="H53" s="109">
        <v>625</v>
      </c>
      <c r="I53" s="116">
        <v>39075000</v>
      </c>
      <c r="J53" s="16" t="s">
        <v>151</v>
      </c>
    </row>
    <row r="54" spans="1:15" ht="15.75">
      <c r="A54" s="109">
        <v>132</v>
      </c>
      <c r="B54" s="114" t="s">
        <v>209</v>
      </c>
      <c r="C54" s="16">
        <v>2132001</v>
      </c>
      <c r="D54" s="16" t="s">
        <v>176</v>
      </c>
      <c r="E54" s="110" t="s">
        <v>177</v>
      </c>
      <c r="F54" s="114" t="s">
        <v>82</v>
      </c>
      <c r="G54" s="109">
        <v>6010000</v>
      </c>
      <c r="H54" s="109">
        <v>625</v>
      </c>
      <c r="I54" s="116">
        <v>6525000</v>
      </c>
      <c r="J54" s="16" t="s">
        <v>178</v>
      </c>
    </row>
    <row r="55" spans="1:15" ht="15.75">
      <c r="A55" s="109">
        <v>132</v>
      </c>
      <c r="B55" s="114" t="s">
        <v>209</v>
      </c>
      <c r="C55" s="16">
        <v>2132001</v>
      </c>
      <c r="D55" s="16" t="s">
        <v>176</v>
      </c>
      <c r="E55" s="110" t="s">
        <v>177</v>
      </c>
      <c r="F55" s="114" t="s">
        <v>82</v>
      </c>
      <c r="G55" s="109">
        <v>6020000</v>
      </c>
      <c r="H55" s="109">
        <v>625</v>
      </c>
      <c r="I55" s="116">
        <v>21965000</v>
      </c>
      <c r="J55" s="16" t="s">
        <v>179</v>
      </c>
    </row>
    <row r="56" spans="1:15" ht="15.75">
      <c r="A56" s="109">
        <v>132</v>
      </c>
      <c r="B56" s="114" t="s">
        <v>209</v>
      </c>
      <c r="C56" s="16">
        <v>2132001</v>
      </c>
      <c r="D56" s="16" t="s">
        <v>176</v>
      </c>
      <c r="E56" s="110" t="s">
        <v>177</v>
      </c>
      <c r="F56" s="114" t="s">
        <v>82</v>
      </c>
      <c r="G56" s="109">
        <v>6060000</v>
      </c>
      <c r="H56" s="109">
        <v>625</v>
      </c>
      <c r="I56" s="116"/>
      <c r="J56" s="16" t="s">
        <v>179</v>
      </c>
    </row>
    <row r="57" spans="1:15" ht="15.75">
      <c r="A57" s="109">
        <v>132</v>
      </c>
      <c r="B57" s="114" t="s">
        <v>209</v>
      </c>
      <c r="C57" s="16">
        <v>2132001</v>
      </c>
      <c r="D57" s="16" t="s">
        <v>176</v>
      </c>
      <c r="E57" s="110" t="s">
        <v>177</v>
      </c>
      <c r="F57" s="114" t="s">
        <v>82</v>
      </c>
      <c r="G57" s="109">
        <v>2310000</v>
      </c>
      <c r="H57" s="109">
        <v>625</v>
      </c>
      <c r="I57" s="116"/>
      <c r="J57" s="16" t="s">
        <v>182</v>
      </c>
    </row>
    <row r="58" spans="1:15" ht="15.75">
      <c r="A58" s="109">
        <v>132</v>
      </c>
      <c r="B58" s="114" t="s">
        <v>209</v>
      </c>
      <c r="C58" s="16">
        <v>2132001</v>
      </c>
      <c r="D58" s="16" t="s">
        <v>176</v>
      </c>
      <c r="E58" s="110" t="s">
        <v>177</v>
      </c>
      <c r="F58" s="114" t="s">
        <v>105</v>
      </c>
      <c r="G58" s="109">
        <v>6020000</v>
      </c>
      <c r="H58" s="109">
        <v>625</v>
      </c>
      <c r="I58" s="116">
        <v>13920000</v>
      </c>
      <c r="J58" s="16" t="s">
        <v>179</v>
      </c>
    </row>
    <row r="59" spans="1:15" ht="15.75">
      <c r="A59" s="109">
        <v>132</v>
      </c>
      <c r="B59" s="114" t="s">
        <v>209</v>
      </c>
      <c r="C59" s="16">
        <v>2132001</v>
      </c>
      <c r="D59" s="16" t="s">
        <v>176</v>
      </c>
      <c r="E59" s="110" t="s">
        <v>177</v>
      </c>
      <c r="F59" s="114" t="s">
        <v>105</v>
      </c>
      <c r="G59" s="109">
        <v>6020000</v>
      </c>
      <c r="H59" s="109">
        <v>625</v>
      </c>
      <c r="I59" s="116"/>
      <c r="J59" s="16" t="s">
        <v>179</v>
      </c>
    </row>
    <row r="60" spans="1:15" ht="15.75">
      <c r="A60" s="109">
        <v>132</v>
      </c>
      <c r="B60" s="114" t="s">
        <v>209</v>
      </c>
      <c r="C60" s="16">
        <v>2132001</v>
      </c>
      <c r="D60" s="16" t="s">
        <v>176</v>
      </c>
      <c r="E60" s="110" t="s">
        <v>177</v>
      </c>
      <c r="F60" s="114" t="s">
        <v>31</v>
      </c>
      <c r="G60" s="109">
        <v>6020000</v>
      </c>
      <c r="H60" s="109">
        <v>625</v>
      </c>
      <c r="I60" s="116">
        <v>600000</v>
      </c>
      <c r="J60" s="16" t="s">
        <v>188</v>
      </c>
    </row>
    <row r="61" spans="1:15" ht="15.75">
      <c r="A61" s="109">
        <v>132</v>
      </c>
      <c r="B61" s="114" t="s">
        <v>209</v>
      </c>
      <c r="C61" s="16">
        <v>2132001</v>
      </c>
      <c r="D61" s="16" t="s">
        <v>176</v>
      </c>
      <c r="E61" s="110" t="s">
        <v>177</v>
      </c>
      <c r="F61" s="114" t="s">
        <v>31</v>
      </c>
      <c r="G61" s="109">
        <v>2310000</v>
      </c>
      <c r="H61" s="109">
        <v>625</v>
      </c>
      <c r="I61" s="116"/>
      <c r="J61" s="16" t="s">
        <v>182</v>
      </c>
      <c r="L61" s="26">
        <f>I52+I76</f>
        <v>179472000</v>
      </c>
      <c r="M61" t="s">
        <v>83</v>
      </c>
    </row>
    <row r="62" spans="1:15" ht="15.75">
      <c r="A62" s="109">
        <v>132</v>
      </c>
      <c r="B62" s="114" t="s">
        <v>209</v>
      </c>
      <c r="C62" s="16">
        <v>2132001</v>
      </c>
      <c r="D62" s="16" t="s">
        <v>176</v>
      </c>
      <c r="E62" s="110" t="s">
        <v>177</v>
      </c>
      <c r="F62" s="114" t="s">
        <v>16</v>
      </c>
      <c r="G62" s="109">
        <v>2310000</v>
      </c>
      <c r="H62" s="109">
        <v>625</v>
      </c>
      <c r="I62" s="116"/>
      <c r="J62" s="16" t="s">
        <v>182</v>
      </c>
      <c r="L62" s="26">
        <v>144480000</v>
      </c>
      <c r="M62" t="s">
        <v>150</v>
      </c>
    </row>
    <row r="63" spans="1:15" ht="15.75">
      <c r="A63" s="109">
        <v>132</v>
      </c>
      <c r="B63" s="114" t="s">
        <v>209</v>
      </c>
      <c r="C63" s="16">
        <v>2132001</v>
      </c>
      <c r="D63" s="16" t="s">
        <v>176</v>
      </c>
      <c r="E63" s="110" t="s">
        <v>177</v>
      </c>
      <c r="F63" s="114" t="s">
        <v>16</v>
      </c>
      <c r="G63" s="109">
        <v>6020000</v>
      </c>
      <c r="H63" s="109">
        <v>625</v>
      </c>
      <c r="I63" s="116">
        <v>6336000</v>
      </c>
      <c r="J63" s="16" t="s">
        <v>179</v>
      </c>
      <c r="L63" s="82">
        <f>SUM(L61:L62)</f>
        <v>323952000</v>
      </c>
      <c r="M63" s="79" t="s">
        <v>139</v>
      </c>
    </row>
    <row r="64" spans="1:15" ht="15.75">
      <c r="A64" s="109">
        <v>132</v>
      </c>
      <c r="B64" s="114" t="s">
        <v>209</v>
      </c>
      <c r="C64" s="16">
        <v>2132001</v>
      </c>
      <c r="D64" s="16" t="s">
        <v>176</v>
      </c>
      <c r="E64" s="110" t="s">
        <v>177</v>
      </c>
      <c r="F64" s="114" t="s">
        <v>115</v>
      </c>
      <c r="G64" s="109">
        <v>6000000</v>
      </c>
      <c r="H64" s="109">
        <v>625</v>
      </c>
      <c r="I64" s="116">
        <v>7712000</v>
      </c>
      <c r="J64" s="16" t="s">
        <v>151</v>
      </c>
      <c r="N64" s="82">
        <f>I47+I48+I53+I54+I64+I65+I67+I68+I70+I71</f>
        <v>77074000</v>
      </c>
      <c r="O64" s="201" t="s">
        <v>147</v>
      </c>
    </row>
    <row r="65" spans="1:15" ht="15.75">
      <c r="A65" s="109">
        <v>132</v>
      </c>
      <c r="B65" s="114" t="s">
        <v>209</v>
      </c>
      <c r="C65" s="16">
        <v>2132001</v>
      </c>
      <c r="D65" s="16" t="s">
        <v>176</v>
      </c>
      <c r="E65" s="110" t="s">
        <v>177</v>
      </c>
      <c r="F65" s="114" t="s">
        <v>115</v>
      </c>
      <c r="G65" s="109">
        <v>6010000</v>
      </c>
      <c r="H65" s="109">
        <v>625</v>
      </c>
      <c r="I65" s="116">
        <v>1288000</v>
      </c>
      <c r="J65" s="16" t="s">
        <v>178</v>
      </c>
      <c r="N65" s="82">
        <f>I49+I55+I58+I60+I63+I66+I69+I73+I74+I75</f>
        <v>62591000</v>
      </c>
      <c r="O65" s="201">
        <v>602</v>
      </c>
    </row>
    <row r="66" spans="1:15" ht="15.75">
      <c r="A66" s="109">
        <v>132</v>
      </c>
      <c r="B66" s="114" t="s">
        <v>209</v>
      </c>
      <c r="C66" s="16">
        <v>2132001</v>
      </c>
      <c r="D66" s="16" t="s">
        <v>176</v>
      </c>
      <c r="E66" s="110" t="s">
        <v>177</v>
      </c>
      <c r="F66" s="114" t="s">
        <v>115</v>
      </c>
      <c r="G66" s="109">
        <v>6020000</v>
      </c>
      <c r="H66" s="109">
        <v>625</v>
      </c>
      <c r="I66" s="116">
        <v>1230000</v>
      </c>
      <c r="J66" s="16" t="s">
        <v>179</v>
      </c>
      <c r="N66" s="82">
        <f>I72</f>
        <v>39807000</v>
      </c>
      <c r="O66" s="201" t="s">
        <v>156</v>
      </c>
    </row>
    <row r="67" spans="1:15" ht="15.75">
      <c r="A67" s="109">
        <v>132</v>
      </c>
      <c r="B67" s="114" t="s">
        <v>209</v>
      </c>
      <c r="C67" s="16">
        <v>2132001</v>
      </c>
      <c r="D67" s="16" t="s">
        <v>176</v>
      </c>
      <c r="E67" s="110" t="s">
        <v>177</v>
      </c>
      <c r="F67" s="114" t="s">
        <v>119</v>
      </c>
      <c r="G67" s="109">
        <v>6000000</v>
      </c>
      <c r="H67" s="109">
        <v>625</v>
      </c>
      <c r="I67" s="116">
        <v>6240000</v>
      </c>
      <c r="J67" s="16" t="s">
        <v>151</v>
      </c>
      <c r="N67" s="26">
        <f>SUM(N64:N66)</f>
        <v>179472000</v>
      </c>
    </row>
    <row r="68" spans="1:15" ht="15.75">
      <c r="A68" s="109">
        <v>132</v>
      </c>
      <c r="B68" s="114" t="s">
        <v>209</v>
      </c>
      <c r="C68" s="16">
        <v>2132001</v>
      </c>
      <c r="D68" s="16" t="s">
        <v>176</v>
      </c>
      <c r="E68" s="110" t="s">
        <v>177</v>
      </c>
      <c r="F68" s="114" t="s">
        <v>119</v>
      </c>
      <c r="G68" s="109">
        <v>6010000</v>
      </c>
      <c r="H68" s="109">
        <v>625</v>
      </c>
      <c r="I68" s="116">
        <v>1072000</v>
      </c>
      <c r="J68" s="16" t="s">
        <v>178</v>
      </c>
    </row>
    <row r="69" spans="1:15" ht="15.75">
      <c r="A69" s="109">
        <v>132</v>
      </c>
      <c r="B69" s="114" t="s">
        <v>209</v>
      </c>
      <c r="C69" s="16">
        <v>2132001</v>
      </c>
      <c r="D69" s="16" t="s">
        <v>176</v>
      </c>
      <c r="E69" s="110" t="s">
        <v>177</v>
      </c>
      <c r="F69" s="114" t="s">
        <v>119</v>
      </c>
      <c r="G69" s="109">
        <v>6020000</v>
      </c>
      <c r="H69" s="109">
        <v>625</v>
      </c>
      <c r="I69" s="116">
        <v>840000</v>
      </c>
      <c r="J69" s="16" t="s">
        <v>179</v>
      </c>
    </row>
    <row r="70" spans="1:15" ht="15.75">
      <c r="A70" s="109">
        <v>132</v>
      </c>
      <c r="B70" s="114" t="s">
        <v>209</v>
      </c>
      <c r="C70" s="16">
        <v>2132001</v>
      </c>
      <c r="D70" s="16" t="s">
        <v>176</v>
      </c>
      <c r="E70" s="110" t="s">
        <v>177</v>
      </c>
      <c r="F70" s="114" t="s">
        <v>55</v>
      </c>
      <c r="G70" s="109">
        <v>6000000</v>
      </c>
      <c r="H70" s="109">
        <v>625</v>
      </c>
      <c r="I70" s="116">
        <v>3224000</v>
      </c>
      <c r="J70" s="16" t="s">
        <v>151</v>
      </c>
    </row>
    <row r="71" spans="1:15" ht="15.75">
      <c r="A71" s="109">
        <v>132</v>
      </c>
      <c r="B71" s="114" t="s">
        <v>209</v>
      </c>
      <c r="C71" s="16">
        <v>2132001</v>
      </c>
      <c r="D71" s="16" t="s">
        <v>176</v>
      </c>
      <c r="E71" s="110" t="s">
        <v>177</v>
      </c>
      <c r="F71" s="114" t="s">
        <v>55</v>
      </c>
      <c r="G71" s="109">
        <v>6010000</v>
      </c>
      <c r="H71" s="109">
        <v>625</v>
      </c>
      <c r="I71" s="116">
        <v>538000</v>
      </c>
      <c r="J71" s="16" t="s">
        <v>178</v>
      </c>
    </row>
    <row r="72" spans="1:15" ht="15.75">
      <c r="A72" s="109">
        <v>132</v>
      </c>
      <c r="B72" s="114" t="s">
        <v>209</v>
      </c>
      <c r="C72" s="16">
        <v>2132001</v>
      </c>
      <c r="D72" s="16" t="s">
        <v>176</v>
      </c>
      <c r="E72" s="110" t="s">
        <v>177</v>
      </c>
      <c r="F72" s="114" t="s">
        <v>69</v>
      </c>
      <c r="G72" s="109">
        <v>2310000</v>
      </c>
      <c r="H72" s="109">
        <v>625</v>
      </c>
      <c r="I72" s="206">
        <v>39807000</v>
      </c>
      <c r="J72" s="16" t="s">
        <v>182</v>
      </c>
    </row>
    <row r="73" spans="1:15" ht="15.75">
      <c r="A73" s="109">
        <v>132</v>
      </c>
      <c r="B73" s="114" t="s">
        <v>209</v>
      </c>
      <c r="C73" s="16">
        <v>2132001</v>
      </c>
      <c r="D73" s="16" t="s">
        <v>176</v>
      </c>
      <c r="E73" s="110" t="s">
        <v>177</v>
      </c>
      <c r="F73" s="109" t="s">
        <v>189</v>
      </c>
      <c r="G73" s="109">
        <v>6040000</v>
      </c>
      <c r="H73" s="109">
        <v>625</v>
      </c>
      <c r="I73" s="116">
        <v>8700000</v>
      </c>
      <c r="J73" s="16" t="s">
        <v>179</v>
      </c>
    </row>
    <row r="74" spans="1:15" ht="15.75">
      <c r="A74" s="109">
        <v>132</v>
      </c>
      <c r="B74" s="114" t="s">
        <v>209</v>
      </c>
      <c r="C74" s="16">
        <v>2132001</v>
      </c>
      <c r="D74" s="16" t="s">
        <v>176</v>
      </c>
      <c r="E74" s="110" t="s">
        <v>177</v>
      </c>
      <c r="F74" s="109" t="s">
        <v>190</v>
      </c>
      <c r="G74" s="109">
        <v>6090000</v>
      </c>
      <c r="H74" s="109">
        <v>625</v>
      </c>
      <c r="I74" s="116">
        <v>3000000</v>
      </c>
      <c r="J74" s="16" t="s">
        <v>179</v>
      </c>
    </row>
    <row r="75" spans="1:15" ht="15.75">
      <c r="A75" s="109">
        <v>132</v>
      </c>
      <c r="B75" s="114" t="s">
        <v>209</v>
      </c>
      <c r="C75" s="16">
        <v>2132001</v>
      </c>
      <c r="D75" s="16" t="s">
        <v>176</v>
      </c>
      <c r="E75" s="110" t="s">
        <v>177</v>
      </c>
      <c r="F75" s="109" t="s">
        <v>191</v>
      </c>
      <c r="G75" s="109">
        <v>6060000</v>
      </c>
      <c r="H75" s="109">
        <v>625</v>
      </c>
      <c r="I75" s="116">
        <v>4500000</v>
      </c>
      <c r="J75" s="16" t="s">
        <v>179</v>
      </c>
    </row>
    <row r="76" spans="1:15" ht="16.5" customHeight="1" thickBot="1">
      <c r="A76" s="214"/>
      <c r="B76" s="211"/>
      <c r="C76" s="307" t="s">
        <v>192</v>
      </c>
      <c r="D76" s="308"/>
      <c r="E76" s="214"/>
      <c r="F76" s="214"/>
      <c r="G76" s="214"/>
      <c r="H76" s="214"/>
      <c r="I76" s="215">
        <f>SUM(I53:I75)</f>
        <v>166572000</v>
      </c>
      <c r="J76" s="214"/>
    </row>
    <row r="77" spans="1:15" ht="19.5" thickBot="1">
      <c r="A77" s="3"/>
      <c r="B77" s="303" t="s">
        <v>193</v>
      </c>
      <c r="C77" s="304"/>
      <c r="D77" s="305"/>
      <c r="E77" s="3"/>
      <c r="F77" s="118"/>
      <c r="G77" s="118"/>
      <c r="H77" s="119"/>
      <c r="I77" s="216">
        <f>I76+I52+I46+I40+I35+I31+I26+I22+I18</f>
        <v>323952000</v>
      </c>
      <c r="J77" s="217"/>
    </row>
    <row r="79" spans="1:15" ht="18.75">
      <c r="B79" s="85" t="s">
        <v>194</v>
      </c>
      <c r="C79" s="85"/>
      <c r="H79" s="85" t="s">
        <v>195</v>
      </c>
      <c r="I79" s="85"/>
      <c r="J79" s="26"/>
    </row>
    <row r="80" spans="1:15" ht="18.75">
      <c r="B80" s="85" t="s">
        <v>196</v>
      </c>
      <c r="C80" s="85"/>
      <c r="H80" s="85" t="s">
        <v>197</v>
      </c>
      <c r="I80" s="85"/>
      <c r="J80">
        <v>324046200</v>
      </c>
    </row>
  </sheetData>
  <mergeCells count="11">
    <mergeCell ref="E2:F2"/>
    <mergeCell ref="C18:D18"/>
    <mergeCell ref="C40:D40"/>
    <mergeCell ref="B77:D77"/>
    <mergeCell ref="C52:F52"/>
    <mergeCell ref="C46:E46"/>
    <mergeCell ref="C35:D35"/>
    <mergeCell ref="C31:D31"/>
    <mergeCell ref="C26:D26"/>
    <mergeCell ref="C22:D22"/>
    <mergeCell ref="C76:D7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99"/>
  <sheetViews>
    <sheetView workbookViewId="0">
      <selection activeCell="N18" sqref="N18"/>
    </sheetView>
  </sheetViews>
  <sheetFormatPr defaultRowHeight="15"/>
  <cols>
    <col min="1" max="1" width="12.28515625" customWidth="1"/>
    <col min="2" max="2" width="12.42578125" customWidth="1"/>
    <col min="3" max="3" width="12.28515625" customWidth="1"/>
    <col min="4" max="4" width="13.85546875" customWidth="1"/>
    <col min="9" max="9" width="14.85546875" customWidth="1"/>
    <col min="11" max="11" width="11.28515625" customWidth="1"/>
    <col min="14" max="14" width="10.7109375" customWidth="1"/>
  </cols>
  <sheetData>
    <row r="1" spans="1:14" ht="18.75">
      <c r="A1" s="85" t="s">
        <v>297</v>
      </c>
      <c r="B1" s="85"/>
      <c r="C1" s="85"/>
      <c r="D1" s="85"/>
      <c r="E1" s="85"/>
      <c r="F1" s="85"/>
      <c r="G1" s="120"/>
      <c r="H1" s="120"/>
      <c r="I1" s="121"/>
      <c r="J1" s="120"/>
      <c r="K1" s="120"/>
    </row>
    <row r="2" spans="1:14" ht="15.75">
      <c r="B2" s="2" t="s">
        <v>3</v>
      </c>
      <c r="C2" s="6"/>
      <c r="D2" s="105">
        <v>179472000</v>
      </c>
      <c r="I2" s="122"/>
      <c r="J2" s="16" t="s">
        <v>147</v>
      </c>
      <c r="K2" s="8">
        <f>I14+I15+I17+I19+I20+I25+I26+I35+I36+I41+I42+I47+I48+I55+I56+I61+I62+I67+I68+I75+I76+I81+I82+I88+I89</f>
        <v>193963389</v>
      </c>
      <c r="M2" s="16" t="s">
        <v>147</v>
      </c>
      <c r="N2" s="8">
        <f>I15+I20+I26+I36+I42+I48+I56+I62+I68+I76+I82+I89</f>
        <v>14387149</v>
      </c>
    </row>
    <row r="3" spans="1:14" ht="15.75">
      <c r="B3" s="296"/>
      <c r="C3" s="297"/>
      <c r="D3" s="105"/>
      <c r="I3" s="122"/>
      <c r="J3" s="16" t="s">
        <v>155</v>
      </c>
      <c r="K3" s="8">
        <f>I16+I21+I27+I37+I38+I43+I49+I58+I57+I63+I69+I77+I78+I83+I90</f>
        <v>91238266</v>
      </c>
      <c r="M3" s="16" t="s">
        <v>155</v>
      </c>
      <c r="N3" s="8">
        <f>I17+I38+I58+I78</f>
        <v>1000000</v>
      </c>
    </row>
    <row r="4" spans="1:14">
      <c r="B4" s="6" t="s">
        <v>4</v>
      </c>
      <c r="C4" s="6"/>
      <c r="D4" s="105">
        <v>67000000</v>
      </c>
      <c r="I4" s="122"/>
      <c r="J4" s="16" t="s">
        <v>156</v>
      </c>
      <c r="K4" s="8">
        <f>I18+I22+I23+I24+I29+I31+I39+I40+I59+I60+I79+I80</f>
        <v>141351029</v>
      </c>
      <c r="M4" s="16" t="s">
        <v>156</v>
      </c>
      <c r="N4" s="16">
        <v>219268</v>
      </c>
    </row>
    <row r="5" spans="1:14" ht="15.75">
      <c r="B5" s="2" t="s">
        <v>5</v>
      </c>
      <c r="C5" s="6"/>
      <c r="D5" s="105">
        <v>5600000</v>
      </c>
      <c r="I5" s="123"/>
      <c r="J5" s="16"/>
      <c r="K5" s="8">
        <f>SUM(K2:K4)</f>
        <v>426552684</v>
      </c>
      <c r="M5" s="16"/>
      <c r="N5" s="8">
        <f>SUM(N2:N4)</f>
        <v>15606417</v>
      </c>
    </row>
    <row r="6" spans="1:14" ht="15.75">
      <c r="B6" s="2" t="s">
        <v>6</v>
      </c>
      <c r="C6" s="6"/>
      <c r="D6" s="105">
        <v>12650000</v>
      </c>
      <c r="I6" s="123"/>
      <c r="J6" s="124"/>
    </row>
    <row r="7" spans="1:14" ht="15.75">
      <c r="B7" s="2" t="s">
        <v>7</v>
      </c>
      <c r="C7" s="6"/>
      <c r="D7" s="105">
        <v>13680000</v>
      </c>
      <c r="I7" s="123"/>
      <c r="J7" s="60"/>
    </row>
    <row r="8" spans="1:14" ht="15.75">
      <c r="B8" s="2" t="s">
        <v>8</v>
      </c>
      <c r="C8" s="6"/>
      <c r="D8" s="105">
        <v>9540000</v>
      </c>
      <c r="F8" s="26"/>
      <c r="I8" s="123"/>
      <c r="J8" s="60"/>
    </row>
    <row r="9" spans="1:14" ht="15.75">
      <c r="B9" s="2" t="s">
        <v>9</v>
      </c>
      <c r="C9" s="6"/>
      <c r="D9" s="105">
        <v>5360000</v>
      </c>
      <c r="I9" s="122"/>
    </row>
    <row r="10" spans="1:14" ht="15.75">
      <c r="B10" s="2" t="s">
        <v>10</v>
      </c>
      <c r="C10" s="6"/>
      <c r="D10" s="105">
        <v>30650000</v>
      </c>
      <c r="I10" s="122"/>
    </row>
    <row r="11" spans="1:14" ht="16.5" thickBot="1">
      <c r="B11" s="2" t="s">
        <v>11</v>
      </c>
      <c r="C11" s="6"/>
      <c r="D11" s="83">
        <f>SUM(D2:D10)</f>
        <v>323952000</v>
      </c>
      <c r="I11" s="122"/>
    </row>
    <row r="12" spans="1:14" ht="18.75">
      <c r="A12" s="312" t="s">
        <v>198</v>
      </c>
      <c r="B12" s="312" t="s">
        <v>12</v>
      </c>
      <c r="C12" s="125" t="s">
        <v>199</v>
      </c>
      <c r="D12" s="125" t="s">
        <v>200</v>
      </c>
      <c r="E12" s="125" t="s">
        <v>201</v>
      </c>
      <c r="F12" s="125" t="s">
        <v>164</v>
      </c>
      <c r="G12" s="126" t="s">
        <v>166</v>
      </c>
      <c r="H12" s="127" t="s">
        <v>167</v>
      </c>
      <c r="I12" s="128" t="s">
        <v>168</v>
      </c>
      <c r="J12" s="129" t="s">
        <v>202</v>
      </c>
      <c r="K12" s="129" t="s">
        <v>203</v>
      </c>
    </row>
    <row r="13" spans="1:14">
      <c r="A13" s="313"/>
      <c r="B13" s="313"/>
      <c r="C13" s="130" t="s">
        <v>204</v>
      </c>
      <c r="D13" s="130" t="s">
        <v>205</v>
      </c>
      <c r="E13" s="130" t="s">
        <v>206</v>
      </c>
      <c r="F13" s="130"/>
      <c r="G13" s="131" t="s">
        <v>174</v>
      </c>
      <c r="H13" s="132" t="s">
        <v>175</v>
      </c>
      <c r="I13" s="133"/>
      <c r="J13" s="130"/>
      <c r="K13" s="130"/>
    </row>
    <row r="14" spans="1:14">
      <c r="A14" s="134" t="s">
        <v>207</v>
      </c>
      <c r="B14" s="135" t="s">
        <v>208</v>
      </c>
      <c r="C14" s="136">
        <v>132</v>
      </c>
      <c r="D14" s="134" t="s">
        <v>209</v>
      </c>
      <c r="E14" s="137">
        <v>2132001</v>
      </c>
      <c r="F14" s="138" t="s">
        <v>177</v>
      </c>
      <c r="G14" s="137">
        <v>6009999</v>
      </c>
      <c r="H14" s="138">
        <v>625</v>
      </c>
      <c r="I14" s="139">
        <v>18562600</v>
      </c>
      <c r="J14" s="140" t="s">
        <v>210</v>
      </c>
      <c r="K14" s="140"/>
    </row>
    <row r="15" spans="1:14">
      <c r="A15" s="134" t="s">
        <v>207</v>
      </c>
      <c r="B15" s="135" t="s">
        <v>208</v>
      </c>
      <c r="C15" s="136">
        <v>132</v>
      </c>
      <c r="D15" s="134" t="s">
        <v>209</v>
      </c>
      <c r="E15" s="136">
        <v>2132005</v>
      </c>
      <c r="F15" s="138" t="s">
        <v>177</v>
      </c>
      <c r="G15" s="136">
        <v>6009999</v>
      </c>
      <c r="H15" s="134">
        <v>625</v>
      </c>
      <c r="I15" s="141">
        <v>2000000</v>
      </c>
      <c r="J15" s="16" t="s">
        <v>210</v>
      </c>
      <c r="K15" s="16"/>
    </row>
    <row r="16" spans="1:14">
      <c r="A16" s="134" t="s">
        <v>207</v>
      </c>
      <c r="B16" s="135" t="s">
        <v>208</v>
      </c>
      <c r="C16" s="136">
        <v>132</v>
      </c>
      <c r="D16" s="134" t="s">
        <v>209</v>
      </c>
      <c r="E16" s="136">
        <v>2132001</v>
      </c>
      <c r="F16" s="138" t="s">
        <v>177</v>
      </c>
      <c r="G16" s="136">
        <v>6029999</v>
      </c>
      <c r="H16" s="134">
        <v>625</v>
      </c>
      <c r="I16" s="141">
        <v>10884928</v>
      </c>
      <c r="J16" s="142" t="s">
        <v>179</v>
      </c>
      <c r="K16" s="16"/>
    </row>
    <row r="17" spans="1:11">
      <c r="A17" s="134" t="s">
        <v>207</v>
      </c>
      <c r="B17" s="135" t="s">
        <v>208</v>
      </c>
      <c r="C17" s="136">
        <v>132</v>
      </c>
      <c r="D17" s="134" t="s">
        <v>209</v>
      </c>
      <c r="E17" s="136">
        <v>2132005</v>
      </c>
      <c r="F17" s="138" t="s">
        <v>177</v>
      </c>
      <c r="G17" s="136">
        <v>6029999</v>
      </c>
      <c r="H17" s="134">
        <v>625</v>
      </c>
      <c r="I17" s="141">
        <v>300000</v>
      </c>
      <c r="J17" s="142" t="s">
        <v>179</v>
      </c>
      <c r="K17" s="16"/>
    </row>
    <row r="18" spans="1:11">
      <c r="A18" s="134" t="s">
        <v>211</v>
      </c>
      <c r="B18" s="135" t="s">
        <v>208</v>
      </c>
      <c r="C18" s="136">
        <v>132</v>
      </c>
      <c r="D18" s="134" t="s">
        <v>209</v>
      </c>
      <c r="E18" s="136">
        <v>2132001</v>
      </c>
      <c r="F18" s="138" t="s">
        <v>177</v>
      </c>
      <c r="G18" s="136">
        <v>2319999</v>
      </c>
      <c r="H18" s="134">
        <v>625</v>
      </c>
      <c r="I18" s="143">
        <v>0</v>
      </c>
      <c r="J18" s="16" t="s">
        <v>182</v>
      </c>
      <c r="K18" s="16"/>
    </row>
    <row r="19" spans="1:11">
      <c r="A19" s="134" t="s">
        <v>211</v>
      </c>
      <c r="B19" s="135" t="s">
        <v>212</v>
      </c>
      <c r="C19" s="136">
        <v>132</v>
      </c>
      <c r="D19" s="134" t="s">
        <v>209</v>
      </c>
      <c r="E19" s="136">
        <v>2132001</v>
      </c>
      <c r="F19" s="138" t="s">
        <v>177</v>
      </c>
      <c r="G19" s="136">
        <v>6009999</v>
      </c>
      <c r="H19" s="134">
        <v>625</v>
      </c>
      <c r="I19" s="141">
        <v>21345000</v>
      </c>
      <c r="J19" s="16" t="s">
        <v>210</v>
      </c>
      <c r="K19" s="16"/>
    </row>
    <row r="20" spans="1:11">
      <c r="A20" s="134" t="s">
        <v>211</v>
      </c>
      <c r="B20" s="135" t="s">
        <v>212</v>
      </c>
      <c r="C20" s="136">
        <v>132</v>
      </c>
      <c r="D20" s="134" t="s">
        <v>209</v>
      </c>
      <c r="E20" s="136">
        <v>2132005</v>
      </c>
      <c r="F20" s="138" t="s">
        <v>177</v>
      </c>
      <c r="G20" s="136">
        <v>6009999</v>
      </c>
      <c r="H20" s="134">
        <v>625</v>
      </c>
      <c r="I20" s="141">
        <v>1695000</v>
      </c>
      <c r="J20" s="16" t="s">
        <v>210</v>
      </c>
      <c r="K20" s="16"/>
    </row>
    <row r="21" spans="1:11">
      <c r="A21" s="134" t="s">
        <v>211</v>
      </c>
      <c r="B21" s="135" t="s">
        <v>212</v>
      </c>
      <c r="C21" s="136">
        <v>132</v>
      </c>
      <c r="D21" s="134" t="s">
        <v>209</v>
      </c>
      <c r="E21" s="136">
        <v>2132001</v>
      </c>
      <c r="F21" s="138" t="s">
        <v>177</v>
      </c>
      <c r="G21" s="136">
        <v>6029999</v>
      </c>
      <c r="H21" s="134">
        <v>625</v>
      </c>
      <c r="I21" s="141">
        <v>3417000</v>
      </c>
      <c r="J21" s="142" t="s">
        <v>179</v>
      </c>
      <c r="K21" s="16"/>
    </row>
    <row r="22" spans="1:11">
      <c r="A22" s="134" t="s">
        <v>211</v>
      </c>
      <c r="B22" s="135" t="s">
        <v>212</v>
      </c>
      <c r="C22" s="136">
        <v>132</v>
      </c>
      <c r="D22" s="134" t="s">
        <v>209</v>
      </c>
      <c r="E22" s="136">
        <v>2132001</v>
      </c>
      <c r="F22" s="138" t="s">
        <v>177</v>
      </c>
      <c r="G22" s="136">
        <v>2309999</v>
      </c>
      <c r="H22" s="134">
        <v>625</v>
      </c>
      <c r="I22" s="143">
        <v>0</v>
      </c>
      <c r="J22" s="16" t="s">
        <v>182</v>
      </c>
      <c r="K22" s="16"/>
    </row>
    <row r="23" spans="1:11">
      <c r="A23" s="134" t="s">
        <v>211</v>
      </c>
      <c r="B23" s="135" t="s">
        <v>212</v>
      </c>
      <c r="C23" s="136">
        <v>132</v>
      </c>
      <c r="D23" s="134" t="s">
        <v>209</v>
      </c>
      <c r="E23" s="136">
        <v>2132001</v>
      </c>
      <c r="F23" s="138" t="s">
        <v>177</v>
      </c>
      <c r="G23" s="136">
        <v>2319999</v>
      </c>
      <c r="H23" s="134">
        <v>625</v>
      </c>
      <c r="I23" s="143">
        <v>16347131</v>
      </c>
      <c r="J23" s="16" t="s">
        <v>182</v>
      </c>
      <c r="K23" s="16"/>
    </row>
    <row r="24" spans="1:11">
      <c r="A24" s="134" t="s">
        <v>213</v>
      </c>
      <c r="B24" s="135" t="s">
        <v>212</v>
      </c>
      <c r="C24" s="136">
        <v>132</v>
      </c>
      <c r="D24" s="134" t="s">
        <v>209</v>
      </c>
      <c r="E24" s="136">
        <v>2132001</v>
      </c>
      <c r="F24" s="138" t="s">
        <v>177</v>
      </c>
      <c r="G24" s="136">
        <v>2319999</v>
      </c>
      <c r="H24" s="134">
        <v>625</v>
      </c>
      <c r="I24" s="143">
        <v>0</v>
      </c>
      <c r="J24" s="16" t="s">
        <v>182</v>
      </c>
      <c r="K24" s="16"/>
    </row>
    <row r="25" spans="1:11">
      <c r="A25" s="134" t="s">
        <v>213</v>
      </c>
      <c r="B25" s="135" t="s">
        <v>214</v>
      </c>
      <c r="C25" s="136">
        <v>132</v>
      </c>
      <c r="D25" s="134" t="s">
        <v>209</v>
      </c>
      <c r="E25" s="136">
        <v>2132001</v>
      </c>
      <c r="F25" s="138" t="s">
        <v>177</v>
      </c>
      <c r="G25" s="136">
        <v>6009999</v>
      </c>
      <c r="H25" s="134">
        <v>625</v>
      </c>
      <c r="I25" s="141">
        <v>23949873</v>
      </c>
      <c r="J25" s="16" t="s">
        <v>210</v>
      </c>
      <c r="K25" s="16"/>
    </row>
    <row r="26" spans="1:11">
      <c r="A26" s="134" t="s">
        <v>213</v>
      </c>
      <c r="B26" s="135" t="s">
        <v>214</v>
      </c>
      <c r="C26" s="136">
        <v>132</v>
      </c>
      <c r="D26" s="134" t="s">
        <v>209</v>
      </c>
      <c r="E26" s="136">
        <v>2132005</v>
      </c>
      <c r="F26" s="138" t="s">
        <v>177</v>
      </c>
      <c r="G26" s="136">
        <v>6009999</v>
      </c>
      <c r="H26" s="134">
        <v>625</v>
      </c>
      <c r="I26" s="141">
        <v>1872149</v>
      </c>
      <c r="J26" s="16" t="s">
        <v>210</v>
      </c>
      <c r="K26" s="16"/>
    </row>
    <row r="27" spans="1:11">
      <c r="A27" s="134" t="s">
        <v>213</v>
      </c>
      <c r="B27" s="135" t="s">
        <v>214</v>
      </c>
      <c r="C27" s="136">
        <v>132</v>
      </c>
      <c r="D27" s="134" t="s">
        <v>209</v>
      </c>
      <c r="E27" s="136">
        <v>2132001</v>
      </c>
      <c r="F27" s="138" t="s">
        <v>177</v>
      </c>
      <c r="G27" s="136">
        <v>6029999</v>
      </c>
      <c r="H27" s="134">
        <v>625</v>
      </c>
      <c r="I27" s="141">
        <v>19860804</v>
      </c>
      <c r="J27" s="16" t="s">
        <v>179</v>
      </c>
      <c r="K27" s="16"/>
    </row>
    <row r="28" spans="1:11">
      <c r="A28" s="134" t="s">
        <v>213</v>
      </c>
      <c r="B28" s="135" t="s">
        <v>214</v>
      </c>
      <c r="C28" s="136">
        <v>132</v>
      </c>
      <c r="D28" s="134" t="s">
        <v>209</v>
      </c>
      <c r="E28" s="136">
        <v>2132001</v>
      </c>
      <c r="F28" s="138" t="s">
        <v>177</v>
      </c>
      <c r="G28" s="136">
        <v>6009999</v>
      </c>
      <c r="H28" s="134">
        <v>625</v>
      </c>
      <c r="I28" s="141"/>
      <c r="J28" s="16" t="s">
        <v>179</v>
      </c>
      <c r="K28" s="16"/>
    </row>
    <row r="29" spans="1:11">
      <c r="A29" s="134" t="s">
        <v>213</v>
      </c>
      <c r="B29" s="135" t="s">
        <v>214</v>
      </c>
      <c r="C29" s="136">
        <v>132</v>
      </c>
      <c r="D29" s="134" t="s">
        <v>209</v>
      </c>
      <c r="E29" s="136">
        <v>2132005</v>
      </c>
      <c r="F29" s="138" t="s">
        <v>177</v>
      </c>
      <c r="G29" s="136">
        <v>2319999</v>
      </c>
      <c r="H29" s="134">
        <v>625</v>
      </c>
      <c r="I29" s="144">
        <v>219268</v>
      </c>
      <c r="J29" s="16" t="s">
        <v>182</v>
      </c>
      <c r="K29" s="16"/>
    </row>
    <row r="30" spans="1:11">
      <c r="A30" s="134" t="s">
        <v>213</v>
      </c>
      <c r="B30" s="135" t="s">
        <v>214</v>
      </c>
      <c r="C30" s="136">
        <v>132</v>
      </c>
      <c r="D30" s="134" t="s">
        <v>209</v>
      </c>
      <c r="E30" s="136">
        <v>2132001</v>
      </c>
      <c r="F30" s="138" t="s">
        <v>177</v>
      </c>
      <c r="G30" s="136">
        <v>6009999</v>
      </c>
      <c r="H30" s="134">
        <v>625</v>
      </c>
      <c r="I30" s="144"/>
      <c r="J30" s="16" t="s">
        <v>179</v>
      </c>
      <c r="K30" s="16"/>
    </row>
    <row r="31" spans="1:11">
      <c r="A31" s="134" t="s">
        <v>213</v>
      </c>
      <c r="B31" s="135" t="s">
        <v>214</v>
      </c>
      <c r="C31" s="136">
        <v>132</v>
      </c>
      <c r="D31" s="134" t="s">
        <v>209</v>
      </c>
      <c r="E31" s="136">
        <v>2132001</v>
      </c>
      <c r="F31" s="138" t="s">
        <v>177</v>
      </c>
      <c r="G31" s="136">
        <v>2319999</v>
      </c>
      <c r="H31" s="134">
        <v>625</v>
      </c>
      <c r="I31" s="144">
        <v>98569979</v>
      </c>
      <c r="J31" s="16" t="s">
        <v>182</v>
      </c>
      <c r="K31" s="16"/>
    </row>
    <row r="32" spans="1:11">
      <c r="A32" s="145">
        <v>42738</v>
      </c>
      <c r="B32" s="111" t="s">
        <v>214</v>
      </c>
      <c r="C32" s="111">
        <v>132</v>
      </c>
      <c r="D32" s="146" t="s">
        <v>209</v>
      </c>
      <c r="E32" s="136">
        <v>2132001</v>
      </c>
      <c r="F32" s="138" t="s">
        <v>177</v>
      </c>
      <c r="G32" s="136">
        <v>6009999</v>
      </c>
      <c r="H32" s="134">
        <v>625</v>
      </c>
      <c r="I32" s="144"/>
      <c r="J32" s="16" t="s">
        <v>182</v>
      </c>
      <c r="K32" s="16"/>
    </row>
    <row r="33" spans="1:11" ht="15.75">
      <c r="A33" s="16"/>
      <c r="B33" s="314" t="s">
        <v>215</v>
      </c>
      <c r="C33" s="314"/>
      <c r="D33" s="134"/>
      <c r="E33" s="136"/>
      <c r="F33" s="138"/>
      <c r="G33" s="136"/>
      <c r="H33" s="134"/>
      <c r="I33" s="147">
        <f>SUM(I14:I32)</f>
        <v>219023732</v>
      </c>
      <c r="J33" s="16"/>
      <c r="K33" s="16"/>
    </row>
    <row r="34" spans="1:11" ht="15.75">
      <c r="A34" s="148"/>
      <c r="B34" s="135"/>
      <c r="C34" s="136"/>
      <c r="D34" s="134"/>
      <c r="E34" s="16"/>
      <c r="F34" s="16"/>
      <c r="G34" s="16"/>
      <c r="H34" s="16"/>
      <c r="I34" s="149"/>
      <c r="J34" s="16"/>
      <c r="K34" s="16"/>
    </row>
    <row r="35" spans="1:11">
      <c r="A35" s="148" t="s">
        <v>216</v>
      </c>
      <c r="B35" s="135" t="s">
        <v>217</v>
      </c>
      <c r="C35" s="136">
        <v>132</v>
      </c>
      <c r="D35" s="134" t="s">
        <v>209</v>
      </c>
      <c r="E35" s="136">
        <v>2132001</v>
      </c>
      <c r="F35" s="138" t="s">
        <v>177</v>
      </c>
      <c r="G35" s="136">
        <v>6009999</v>
      </c>
      <c r="H35" s="134">
        <v>625</v>
      </c>
      <c r="I35" s="141">
        <v>14507918</v>
      </c>
      <c r="J35" s="16" t="s">
        <v>210</v>
      </c>
      <c r="K35" s="16"/>
    </row>
    <row r="36" spans="1:11">
      <c r="A36" s="148" t="s">
        <v>216</v>
      </c>
      <c r="B36" s="135" t="s">
        <v>217</v>
      </c>
      <c r="C36" s="136">
        <v>132</v>
      </c>
      <c r="D36" s="134" t="s">
        <v>209</v>
      </c>
      <c r="E36" s="136">
        <v>2132005</v>
      </c>
      <c r="F36" s="138" t="s">
        <v>177</v>
      </c>
      <c r="G36" s="136">
        <v>6009999</v>
      </c>
      <c r="H36" s="134">
        <v>625</v>
      </c>
      <c r="I36" s="141">
        <v>2000000</v>
      </c>
      <c r="J36" s="16" t="s">
        <v>210</v>
      </c>
      <c r="K36" s="16"/>
    </row>
    <row r="37" spans="1:11">
      <c r="A37" s="148" t="s">
        <v>216</v>
      </c>
      <c r="B37" s="135" t="s">
        <v>217</v>
      </c>
      <c r="C37" s="136">
        <v>132</v>
      </c>
      <c r="D37" s="134" t="s">
        <v>209</v>
      </c>
      <c r="E37" s="136">
        <v>2132001</v>
      </c>
      <c r="F37" s="138" t="s">
        <v>177</v>
      </c>
      <c r="G37" s="136">
        <v>6029999</v>
      </c>
      <c r="H37" s="134">
        <v>625</v>
      </c>
      <c r="I37" s="141">
        <v>7575828</v>
      </c>
      <c r="J37" s="16" t="s">
        <v>179</v>
      </c>
      <c r="K37" s="16"/>
    </row>
    <row r="38" spans="1:11">
      <c r="A38" s="148" t="s">
        <v>216</v>
      </c>
      <c r="B38" s="135" t="s">
        <v>217</v>
      </c>
      <c r="C38" s="136">
        <v>132</v>
      </c>
      <c r="D38" s="134" t="s">
        <v>209</v>
      </c>
      <c r="E38" s="136">
        <v>2132005</v>
      </c>
      <c r="F38" s="138" t="s">
        <v>177</v>
      </c>
      <c r="G38" s="136">
        <v>6029999</v>
      </c>
      <c r="H38" s="134">
        <v>625</v>
      </c>
      <c r="I38" s="141">
        <v>250000</v>
      </c>
      <c r="J38" s="16" t="s">
        <v>179</v>
      </c>
      <c r="K38" s="16"/>
    </row>
    <row r="39" spans="1:11">
      <c r="A39" s="148" t="s">
        <v>216</v>
      </c>
      <c r="B39" s="135" t="s">
        <v>217</v>
      </c>
      <c r="C39" s="136">
        <v>132</v>
      </c>
      <c r="D39" s="134" t="s">
        <v>209</v>
      </c>
      <c r="E39" s="136">
        <v>2132001</v>
      </c>
      <c r="F39" s="138" t="s">
        <v>177</v>
      </c>
      <c r="G39" s="136">
        <v>2319999</v>
      </c>
      <c r="H39" s="134">
        <v>625</v>
      </c>
      <c r="I39" s="143">
        <v>8316796</v>
      </c>
      <c r="J39" s="16" t="s">
        <v>182</v>
      </c>
      <c r="K39" s="16"/>
    </row>
    <row r="40" spans="1:11">
      <c r="A40" s="148" t="s">
        <v>218</v>
      </c>
      <c r="B40" s="135" t="s">
        <v>219</v>
      </c>
      <c r="C40" s="136">
        <v>132</v>
      </c>
      <c r="D40" s="134" t="s">
        <v>209</v>
      </c>
      <c r="E40" s="136">
        <v>2132001</v>
      </c>
      <c r="F40" s="138" t="s">
        <v>177</v>
      </c>
      <c r="G40" s="136">
        <v>2319999</v>
      </c>
      <c r="H40" s="134">
        <v>625</v>
      </c>
      <c r="I40" s="143">
        <v>1045579</v>
      </c>
      <c r="J40" s="16" t="s">
        <v>182</v>
      </c>
      <c r="K40" s="16"/>
    </row>
    <row r="41" spans="1:11">
      <c r="A41" s="148" t="s">
        <v>218</v>
      </c>
      <c r="B41" s="135" t="s">
        <v>219</v>
      </c>
      <c r="C41" s="136">
        <v>132</v>
      </c>
      <c r="D41" s="134" t="s">
        <v>209</v>
      </c>
      <c r="E41" s="136">
        <v>2132001</v>
      </c>
      <c r="F41" s="138" t="s">
        <v>177</v>
      </c>
      <c r="G41" s="136">
        <v>6009999</v>
      </c>
      <c r="H41" s="134">
        <v>625</v>
      </c>
      <c r="I41" s="141">
        <v>14338416</v>
      </c>
      <c r="J41" s="16" t="s">
        <v>210</v>
      </c>
      <c r="K41" s="16"/>
    </row>
    <row r="42" spans="1:11">
      <c r="A42" s="148" t="s">
        <v>218</v>
      </c>
      <c r="B42" s="135" t="s">
        <v>219</v>
      </c>
      <c r="C42" s="136">
        <v>132</v>
      </c>
      <c r="D42" s="134" t="s">
        <v>209</v>
      </c>
      <c r="E42" s="136">
        <v>2132005</v>
      </c>
      <c r="F42" s="138" t="s">
        <v>177</v>
      </c>
      <c r="G42" s="136">
        <v>6009999</v>
      </c>
      <c r="H42" s="134">
        <v>625</v>
      </c>
      <c r="I42" s="141">
        <v>1000000</v>
      </c>
      <c r="J42" s="16" t="s">
        <v>210</v>
      </c>
      <c r="K42" s="16"/>
    </row>
    <row r="43" spans="1:11">
      <c r="A43" s="148" t="s">
        <v>218</v>
      </c>
      <c r="B43" s="135" t="s">
        <v>219</v>
      </c>
      <c r="C43" s="136">
        <v>132</v>
      </c>
      <c r="D43" s="134" t="s">
        <v>209</v>
      </c>
      <c r="E43" s="136">
        <v>2132001</v>
      </c>
      <c r="F43" s="138" t="s">
        <v>177</v>
      </c>
      <c r="G43" s="136">
        <v>6029999</v>
      </c>
      <c r="H43" s="134">
        <v>625</v>
      </c>
      <c r="I43" s="141">
        <v>7070000</v>
      </c>
      <c r="J43" s="16" t="s">
        <v>179</v>
      </c>
      <c r="K43" s="16"/>
    </row>
    <row r="44" spans="1:11">
      <c r="A44" s="148" t="s">
        <v>218</v>
      </c>
      <c r="B44" s="135" t="s">
        <v>219</v>
      </c>
      <c r="C44" s="136">
        <v>132</v>
      </c>
      <c r="D44" s="134" t="s">
        <v>209</v>
      </c>
      <c r="E44" s="136">
        <v>2132001</v>
      </c>
      <c r="F44" s="138" t="s">
        <v>177</v>
      </c>
      <c r="G44" s="136">
        <v>6009999</v>
      </c>
      <c r="H44" s="134">
        <v>625</v>
      </c>
      <c r="I44" s="141"/>
      <c r="J44" s="16" t="s">
        <v>179</v>
      </c>
      <c r="K44" s="16"/>
    </row>
    <row r="45" spans="1:11">
      <c r="A45" s="148" t="s">
        <v>218</v>
      </c>
      <c r="B45" s="135" t="s">
        <v>219</v>
      </c>
      <c r="C45" s="136">
        <v>132</v>
      </c>
      <c r="D45" s="134" t="s">
        <v>209</v>
      </c>
      <c r="E45" s="136">
        <v>2132001</v>
      </c>
      <c r="F45" s="138" t="s">
        <v>177</v>
      </c>
      <c r="G45" s="136">
        <v>6009999</v>
      </c>
      <c r="H45" s="134">
        <v>625</v>
      </c>
      <c r="I45" s="141"/>
      <c r="J45" s="16" t="s">
        <v>179</v>
      </c>
      <c r="K45" s="16"/>
    </row>
    <row r="46" spans="1:11">
      <c r="A46" s="148" t="s">
        <v>220</v>
      </c>
      <c r="B46" s="135" t="s">
        <v>221</v>
      </c>
      <c r="C46" s="136">
        <v>132</v>
      </c>
      <c r="D46" s="134" t="s">
        <v>209</v>
      </c>
      <c r="E46" s="136">
        <v>2132001</v>
      </c>
      <c r="F46" s="138" t="s">
        <v>177</v>
      </c>
      <c r="G46" s="136">
        <v>6009999</v>
      </c>
      <c r="H46" s="134">
        <v>625</v>
      </c>
      <c r="I46" s="141"/>
      <c r="J46" s="16" t="s">
        <v>182</v>
      </c>
      <c r="K46" s="16"/>
    </row>
    <row r="47" spans="1:11">
      <c r="A47" s="148" t="s">
        <v>220</v>
      </c>
      <c r="B47" s="135" t="s">
        <v>221</v>
      </c>
      <c r="C47" s="136">
        <v>132</v>
      </c>
      <c r="D47" s="134" t="s">
        <v>209</v>
      </c>
      <c r="E47" s="136">
        <v>2132001</v>
      </c>
      <c r="F47" s="138" t="s">
        <v>177</v>
      </c>
      <c r="G47" s="136">
        <v>6009999</v>
      </c>
      <c r="H47" s="134">
        <v>625</v>
      </c>
      <c r="I47" s="141">
        <v>12374654</v>
      </c>
      <c r="J47" s="16" t="s">
        <v>210</v>
      </c>
      <c r="K47" s="16"/>
    </row>
    <row r="48" spans="1:11">
      <c r="A48" s="148" t="s">
        <v>220</v>
      </c>
      <c r="B48" s="135" t="s">
        <v>221</v>
      </c>
      <c r="C48" s="136">
        <v>132</v>
      </c>
      <c r="D48" s="134" t="s">
        <v>209</v>
      </c>
      <c r="E48" s="136">
        <v>2132005</v>
      </c>
      <c r="F48" s="138" t="s">
        <v>177</v>
      </c>
      <c r="G48" s="136">
        <v>6009999</v>
      </c>
      <c r="H48" s="134">
        <v>625</v>
      </c>
      <c r="I48" s="141">
        <v>150000</v>
      </c>
      <c r="J48" s="16" t="s">
        <v>210</v>
      </c>
      <c r="K48" s="16"/>
    </row>
    <row r="49" spans="1:11">
      <c r="A49" s="148" t="s">
        <v>220</v>
      </c>
      <c r="B49" s="135" t="s">
        <v>221</v>
      </c>
      <c r="C49" s="136">
        <v>132</v>
      </c>
      <c r="D49" s="134" t="s">
        <v>209</v>
      </c>
      <c r="E49" s="136">
        <v>2132001</v>
      </c>
      <c r="F49" s="138" t="s">
        <v>177</v>
      </c>
      <c r="G49" s="136">
        <v>6029999</v>
      </c>
      <c r="H49" s="134">
        <v>625</v>
      </c>
      <c r="I49" s="141">
        <v>5488292</v>
      </c>
      <c r="J49" s="16" t="s">
        <v>179</v>
      </c>
      <c r="K49" s="16"/>
    </row>
    <row r="50" spans="1:11">
      <c r="A50" s="148" t="s">
        <v>220</v>
      </c>
      <c r="B50" s="135" t="s">
        <v>221</v>
      </c>
      <c r="C50" s="136">
        <v>132</v>
      </c>
      <c r="D50" s="134" t="s">
        <v>209</v>
      </c>
      <c r="E50" s="136">
        <v>2132001</v>
      </c>
      <c r="F50" s="138" t="s">
        <v>177</v>
      </c>
      <c r="G50" s="136">
        <v>6009999</v>
      </c>
      <c r="H50" s="134">
        <v>625</v>
      </c>
      <c r="I50" s="141"/>
      <c r="J50" s="16" t="s">
        <v>179</v>
      </c>
      <c r="K50" s="16"/>
    </row>
    <row r="51" spans="1:11">
      <c r="A51" s="148" t="s">
        <v>220</v>
      </c>
      <c r="B51" s="135" t="s">
        <v>221</v>
      </c>
      <c r="C51" s="136">
        <v>132</v>
      </c>
      <c r="D51" s="134" t="s">
        <v>209</v>
      </c>
      <c r="E51" s="136">
        <v>2132001</v>
      </c>
      <c r="F51" s="138" t="s">
        <v>177</v>
      </c>
      <c r="G51" s="136">
        <v>6009999</v>
      </c>
      <c r="H51" s="134">
        <v>625</v>
      </c>
      <c r="I51" s="141"/>
      <c r="J51" s="16" t="s">
        <v>179</v>
      </c>
      <c r="K51" s="16"/>
    </row>
    <row r="52" spans="1:11">
      <c r="A52" s="148" t="s">
        <v>220</v>
      </c>
      <c r="B52" s="135" t="s">
        <v>221</v>
      </c>
      <c r="C52" s="136">
        <v>132</v>
      </c>
      <c r="D52" s="134" t="s">
        <v>209</v>
      </c>
      <c r="E52" s="136">
        <v>2132001</v>
      </c>
      <c r="F52" s="138" t="s">
        <v>177</v>
      </c>
      <c r="G52" s="136">
        <v>6009999</v>
      </c>
      <c r="H52" s="134">
        <v>625</v>
      </c>
      <c r="I52" s="144"/>
      <c r="J52" s="16" t="s">
        <v>182</v>
      </c>
      <c r="K52" s="16"/>
    </row>
    <row r="53" spans="1:11" ht="15.75">
      <c r="A53" s="16"/>
      <c r="B53" s="314" t="s">
        <v>222</v>
      </c>
      <c r="C53" s="314"/>
      <c r="D53" s="16"/>
      <c r="E53" s="136"/>
      <c r="F53" s="138"/>
      <c r="G53" s="136"/>
      <c r="H53" s="134"/>
      <c r="I53" s="147">
        <f>SUM(I34:I51)</f>
        <v>74117483</v>
      </c>
      <c r="J53" s="16"/>
      <c r="K53" s="16"/>
    </row>
    <row r="54" spans="1:11" ht="15.75">
      <c r="A54" s="148"/>
      <c r="B54" s="135"/>
      <c r="C54" s="136"/>
      <c r="D54" s="134"/>
      <c r="E54" s="16"/>
      <c r="F54" s="16"/>
      <c r="G54" s="136"/>
      <c r="H54" s="16"/>
      <c r="I54" s="149"/>
      <c r="J54" s="16"/>
      <c r="K54" s="16"/>
    </row>
    <row r="55" spans="1:11">
      <c r="A55" s="148" t="s">
        <v>223</v>
      </c>
      <c r="B55" s="135" t="s">
        <v>224</v>
      </c>
      <c r="C55" s="136">
        <v>132</v>
      </c>
      <c r="D55" s="134" t="s">
        <v>209</v>
      </c>
      <c r="E55" s="136">
        <v>2132001</v>
      </c>
      <c r="F55" s="138" t="s">
        <v>177</v>
      </c>
      <c r="G55" s="136">
        <v>6009999</v>
      </c>
      <c r="H55" s="134">
        <v>625</v>
      </c>
      <c r="I55" s="141">
        <v>13877000</v>
      </c>
      <c r="J55" s="16" t="s">
        <v>210</v>
      </c>
      <c r="K55" s="16"/>
    </row>
    <row r="56" spans="1:11">
      <c r="A56" s="148" t="s">
        <v>223</v>
      </c>
      <c r="B56" s="135" t="s">
        <v>224</v>
      </c>
      <c r="C56" s="136">
        <v>132</v>
      </c>
      <c r="D56" s="134" t="s">
        <v>209</v>
      </c>
      <c r="E56" s="136">
        <v>2132005</v>
      </c>
      <c r="F56" s="138" t="s">
        <v>177</v>
      </c>
      <c r="G56" s="136">
        <v>6009999</v>
      </c>
      <c r="H56" s="134">
        <v>625</v>
      </c>
      <c r="I56" s="141">
        <v>1000000</v>
      </c>
      <c r="J56" s="16" t="s">
        <v>210</v>
      </c>
      <c r="K56" s="16"/>
    </row>
    <row r="57" spans="1:11">
      <c r="A57" s="148" t="s">
        <v>223</v>
      </c>
      <c r="B57" s="135" t="s">
        <v>224</v>
      </c>
      <c r="C57" s="136">
        <v>132</v>
      </c>
      <c r="D57" s="134" t="s">
        <v>209</v>
      </c>
      <c r="E57" s="136">
        <v>2132001</v>
      </c>
      <c r="F57" s="138" t="s">
        <v>177</v>
      </c>
      <c r="G57" s="136">
        <v>6029999</v>
      </c>
      <c r="H57" s="134">
        <v>625</v>
      </c>
      <c r="I57" s="141">
        <v>7860000</v>
      </c>
      <c r="J57" s="16" t="s">
        <v>179</v>
      </c>
      <c r="K57" s="16"/>
    </row>
    <row r="58" spans="1:11">
      <c r="A58" s="148" t="s">
        <v>223</v>
      </c>
      <c r="B58" s="135" t="s">
        <v>224</v>
      </c>
      <c r="C58" s="136">
        <v>132</v>
      </c>
      <c r="D58" s="134" t="s">
        <v>209</v>
      </c>
      <c r="E58" s="136">
        <v>2132005</v>
      </c>
      <c r="F58" s="138" t="s">
        <v>177</v>
      </c>
      <c r="G58" s="136">
        <v>6029999</v>
      </c>
      <c r="H58" s="134">
        <v>625</v>
      </c>
      <c r="I58" s="141">
        <v>230000</v>
      </c>
      <c r="J58" s="16" t="s">
        <v>179</v>
      </c>
      <c r="K58" s="16"/>
    </row>
    <row r="59" spans="1:11">
      <c r="A59" s="148" t="s">
        <v>223</v>
      </c>
      <c r="B59" s="135" t="s">
        <v>224</v>
      </c>
      <c r="C59" s="136">
        <v>132</v>
      </c>
      <c r="D59" s="134" t="s">
        <v>209</v>
      </c>
      <c r="E59" s="136">
        <v>2132001</v>
      </c>
      <c r="F59" s="138" t="s">
        <v>177</v>
      </c>
      <c r="G59" s="136">
        <v>2319999</v>
      </c>
      <c r="H59" s="134">
        <v>625</v>
      </c>
      <c r="I59" s="143">
        <v>7651452</v>
      </c>
      <c r="J59" s="16" t="s">
        <v>182</v>
      </c>
      <c r="K59" s="16"/>
    </row>
    <row r="60" spans="1:11">
      <c r="A60" s="148" t="s">
        <v>225</v>
      </c>
      <c r="B60" s="135" t="s">
        <v>226</v>
      </c>
      <c r="C60" s="136">
        <v>132</v>
      </c>
      <c r="D60" s="134" t="s">
        <v>209</v>
      </c>
      <c r="E60" s="136">
        <v>2132001</v>
      </c>
      <c r="F60" s="138" t="s">
        <v>177</v>
      </c>
      <c r="G60" s="136">
        <v>2319999</v>
      </c>
      <c r="H60" s="134">
        <v>625</v>
      </c>
      <c r="I60" s="143">
        <v>961933</v>
      </c>
      <c r="J60" s="16" t="s">
        <v>182</v>
      </c>
      <c r="K60" s="16"/>
    </row>
    <row r="61" spans="1:11">
      <c r="A61" s="148" t="s">
        <v>225</v>
      </c>
      <c r="B61" s="135" t="s">
        <v>226</v>
      </c>
      <c r="C61" s="136">
        <v>132</v>
      </c>
      <c r="D61" s="134" t="s">
        <v>209</v>
      </c>
      <c r="E61" s="136">
        <v>2132001</v>
      </c>
      <c r="F61" s="138" t="s">
        <v>177</v>
      </c>
      <c r="G61" s="136">
        <v>6009999</v>
      </c>
      <c r="H61" s="134">
        <v>625</v>
      </c>
      <c r="I61" s="141">
        <v>12667885</v>
      </c>
      <c r="J61" s="16" t="s">
        <v>210</v>
      </c>
      <c r="K61" s="16"/>
    </row>
    <row r="62" spans="1:11">
      <c r="A62" s="148" t="s">
        <v>225</v>
      </c>
      <c r="B62" s="135" t="s">
        <v>226</v>
      </c>
      <c r="C62" s="136">
        <v>132</v>
      </c>
      <c r="D62" s="134" t="s">
        <v>209</v>
      </c>
      <c r="E62" s="136">
        <v>2132005</v>
      </c>
      <c r="F62" s="138" t="s">
        <v>177</v>
      </c>
      <c r="G62" s="136">
        <v>6009999</v>
      </c>
      <c r="H62" s="134">
        <v>625</v>
      </c>
      <c r="I62" s="141">
        <v>1000000</v>
      </c>
      <c r="J62" s="16" t="s">
        <v>210</v>
      </c>
      <c r="K62" s="16"/>
    </row>
    <row r="63" spans="1:11">
      <c r="A63" s="148" t="s">
        <v>225</v>
      </c>
      <c r="B63" s="135" t="s">
        <v>226</v>
      </c>
      <c r="C63" s="136">
        <v>132</v>
      </c>
      <c r="D63" s="134" t="s">
        <v>209</v>
      </c>
      <c r="E63" s="136">
        <v>2132001</v>
      </c>
      <c r="F63" s="138" t="s">
        <v>177</v>
      </c>
      <c r="G63" s="136">
        <v>6029999</v>
      </c>
      <c r="H63" s="134">
        <v>625</v>
      </c>
      <c r="I63" s="141">
        <v>7060000</v>
      </c>
      <c r="J63" s="16" t="s">
        <v>179</v>
      </c>
      <c r="K63" s="16"/>
    </row>
    <row r="64" spans="1:11">
      <c r="A64" s="148" t="s">
        <v>225</v>
      </c>
      <c r="B64" s="135" t="s">
        <v>226</v>
      </c>
      <c r="C64" s="136">
        <v>132</v>
      </c>
      <c r="D64" s="134" t="s">
        <v>209</v>
      </c>
      <c r="E64" s="136">
        <v>2132001</v>
      </c>
      <c r="F64" s="138" t="s">
        <v>177</v>
      </c>
      <c r="G64" s="136">
        <v>6009999</v>
      </c>
      <c r="H64" s="134">
        <v>625</v>
      </c>
      <c r="I64" s="141"/>
      <c r="J64" s="16" t="s">
        <v>179</v>
      </c>
      <c r="K64" s="16"/>
    </row>
    <row r="65" spans="1:11">
      <c r="A65" s="148" t="s">
        <v>225</v>
      </c>
      <c r="B65" s="135" t="s">
        <v>226</v>
      </c>
      <c r="C65" s="136">
        <v>132</v>
      </c>
      <c r="D65" s="134" t="s">
        <v>209</v>
      </c>
      <c r="E65" s="136">
        <v>2132001</v>
      </c>
      <c r="F65" s="138" t="s">
        <v>177</v>
      </c>
      <c r="G65" s="136">
        <v>6009999</v>
      </c>
      <c r="H65" s="134">
        <v>625</v>
      </c>
      <c r="I65" s="141"/>
      <c r="J65" s="16" t="s">
        <v>179</v>
      </c>
      <c r="K65" s="16"/>
    </row>
    <row r="66" spans="1:11">
      <c r="A66" s="148" t="s">
        <v>227</v>
      </c>
      <c r="B66" s="135" t="s">
        <v>228</v>
      </c>
      <c r="C66" s="136">
        <v>132</v>
      </c>
      <c r="D66" s="134" t="s">
        <v>209</v>
      </c>
      <c r="E66" s="136">
        <v>2132001</v>
      </c>
      <c r="F66" s="138" t="s">
        <v>177</v>
      </c>
      <c r="G66" s="136">
        <v>6009999</v>
      </c>
      <c r="H66" s="134">
        <v>625</v>
      </c>
      <c r="I66" s="141"/>
      <c r="J66" s="16" t="s">
        <v>182</v>
      </c>
      <c r="K66" s="16"/>
    </row>
    <row r="67" spans="1:11">
      <c r="A67" s="148" t="s">
        <v>227</v>
      </c>
      <c r="B67" s="135" t="s">
        <v>228</v>
      </c>
      <c r="C67" s="136">
        <v>132</v>
      </c>
      <c r="D67" s="134" t="s">
        <v>209</v>
      </c>
      <c r="E67" s="136">
        <v>2132001</v>
      </c>
      <c r="F67" s="138" t="s">
        <v>177</v>
      </c>
      <c r="G67" s="136">
        <v>6009999</v>
      </c>
      <c r="H67" s="134">
        <v>625</v>
      </c>
      <c r="I67" s="141">
        <v>11378424</v>
      </c>
      <c r="J67" s="16" t="s">
        <v>210</v>
      </c>
      <c r="K67" s="16"/>
    </row>
    <row r="68" spans="1:11">
      <c r="A68" s="148" t="s">
        <v>227</v>
      </c>
      <c r="B68" s="135" t="s">
        <v>228</v>
      </c>
      <c r="C68" s="136">
        <v>132</v>
      </c>
      <c r="D68" s="134" t="s">
        <v>209</v>
      </c>
      <c r="E68" s="136">
        <v>2132005</v>
      </c>
      <c r="F68" s="138" t="s">
        <v>177</v>
      </c>
      <c r="G68" s="136">
        <v>6009999</v>
      </c>
      <c r="H68" s="134">
        <v>625</v>
      </c>
      <c r="I68" s="141">
        <v>898000</v>
      </c>
      <c r="J68" s="16" t="s">
        <v>210</v>
      </c>
      <c r="K68" s="16"/>
    </row>
    <row r="69" spans="1:11">
      <c r="A69" s="148" t="s">
        <v>227</v>
      </c>
      <c r="B69" s="135" t="s">
        <v>228</v>
      </c>
      <c r="C69" s="136">
        <v>132</v>
      </c>
      <c r="D69" s="134" t="s">
        <v>209</v>
      </c>
      <c r="E69" s="136">
        <v>2132001</v>
      </c>
      <c r="F69" s="138" t="s">
        <v>177</v>
      </c>
      <c r="G69" s="136">
        <v>6029999</v>
      </c>
      <c r="H69" s="134">
        <v>625</v>
      </c>
      <c r="I69" s="141">
        <v>3603390</v>
      </c>
      <c r="J69" s="16" t="s">
        <v>179</v>
      </c>
      <c r="K69" s="16"/>
    </row>
    <row r="70" spans="1:11">
      <c r="A70" s="148" t="s">
        <v>227</v>
      </c>
      <c r="B70" s="135" t="s">
        <v>228</v>
      </c>
      <c r="C70" s="136">
        <v>132</v>
      </c>
      <c r="D70" s="134" t="s">
        <v>209</v>
      </c>
      <c r="E70" s="136">
        <v>2132001</v>
      </c>
      <c r="F70" s="138" t="s">
        <v>177</v>
      </c>
      <c r="G70" s="136">
        <v>6009999</v>
      </c>
      <c r="H70" s="134">
        <v>625</v>
      </c>
      <c r="I70" s="144"/>
      <c r="J70" s="16" t="s">
        <v>179</v>
      </c>
      <c r="K70" s="16"/>
    </row>
    <row r="71" spans="1:11">
      <c r="A71" s="148" t="s">
        <v>227</v>
      </c>
      <c r="B71" s="135" t="s">
        <v>228</v>
      </c>
      <c r="C71" s="136">
        <v>132</v>
      </c>
      <c r="D71" s="134" t="s">
        <v>209</v>
      </c>
      <c r="E71" s="136">
        <v>2132001</v>
      </c>
      <c r="F71" s="138" t="s">
        <v>177</v>
      </c>
      <c r="G71" s="136">
        <v>6009999</v>
      </c>
      <c r="H71" s="134">
        <v>625</v>
      </c>
      <c r="I71" s="144"/>
      <c r="J71" s="16" t="s">
        <v>179</v>
      </c>
      <c r="K71" s="16"/>
    </row>
    <row r="72" spans="1:11">
      <c r="A72" s="148" t="s">
        <v>227</v>
      </c>
      <c r="B72" s="135" t="s">
        <v>228</v>
      </c>
      <c r="C72" s="136">
        <v>132</v>
      </c>
      <c r="D72" s="134" t="s">
        <v>177</v>
      </c>
      <c r="E72" s="136">
        <v>2132001</v>
      </c>
      <c r="F72" s="138" t="s">
        <v>177</v>
      </c>
      <c r="G72" s="136">
        <v>6009999</v>
      </c>
      <c r="H72" s="134">
        <v>625</v>
      </c>
      <c r="I72" s="150"/>
      <c r="J72" s="16" t="s">
        <v>182</v>
      </c>
      <c r="K72" s="16"/>
    </row>
    <row r="73" spans="1:11">
      <c r="A73" s="309" t="s">
        <v>229</v>
      </c>
      <c r="B73" s="310"/>
      <c r="C73" s="311"/>
      <c r="D73" s="16"/>
      <c r="E73" s="136"/>
      <c r="F73" s="134"/>
      <c r="G73" s="151"/>
      <c r="H73" s="152"/>
      <c r="I73" s="153">
        <f>SUM(I55:I72)</f>
        <v>68188084</v>
      </c>
      <c r="J73" s="154"/>
      <c r="K73" s="155"/>
    </row>
    <row r="74" spans="1:11" ht="15.75">
      <c r="A74" s="148"/>
      <c r="B74" s="135"/>
      <c r="C74" s="136"/>
      <c r="D74" s="134"/>
      <c r="E74" s="16"/>
      <c r="F74" s="16"/>
      <c r="G74" s="156"/>
      <c r="H74" s="157"/>
      <c r="I74" s="158"/>
      <c r="J74" s="157"/>
      <c r="K74" s="159"/>
    </row>
    <row r="75" spans="1:11">
      <c r="A75" s="148" t="s">
        <v>230</v>
      </c>
      <c r="B75" s="135" t="s">
        <v>231</v>
      </c>
      <c r="C75" s="136">
        <v>132</v>
      </c>
      <c r="D75" s="134" t="s">
        <v>209</v>
      </c>
      <c r="E75" s="136">
        <v>2132001</v>
      </c>
      <c r="F75" s="138" t="s">
        <v>177</v>
      </c>
      <c r="G75" s="136">
        <v>6009999</v>
      </c>
      <c r="H75" s="134">
        <v>625</v>
      </c>
      <c r="I75" s="141">
        <v>12491828</v>
      </c>
      <c r="J75" s="16" t="s">
        <v>210</v>
      </c>
      <c r="K75" s="16"/>
    </row>
    <row r="76" spans="1:11">
      <c r="A76" s="148" t="s">
        <v>230</v>
      </c>
      <c r="B76" s="135" t="s">
        <v>231</v>
      </c>
      <c r="C76" s="136">
        <v>132</v>
      </c>
      <c r="D76" s="134" t="s">
        <v>209</v>
      </c>
      <c r="E76" s="136">
        <v>2132005</v>
      </c>
      <c r="F76" s="138" t="s">
        <v>177</v>
      </c>
      <c r="G76" s="136">
        <v>6009999</v>
      </c>
      <c r="H76" s="134">
        <v>625</v>
      </c>
      <c r="I76" s="141">
        <v>1000000</v>
      </c>
      <c r="J76" s="16" t="s">
        <v>210</v>
      </c>
      <c r="K76" s="16"/>
    </row>
    <row r="77" spans="1:11">
      <c r="A77" s="148" t="s">
        <v>230</v>
      </c>
      <c r="B77" s="135" t="s">
        <v>231</v>
      </c>
      <c r="C77" s="136">
        <v>132</v>
      </c>
      <c r="D77" s="134" t="s">
        <v>209</v>
      </c>
      <c r="E77" s="136">
        <v>2132001</v>
      </c>
      <c r="F77" s="138" t="s">
        <v>177</v>
      </c>
      <c r="G77" s="136">
        <v>6029999</v>
      </c>
      <c r="H77" s="134">
        <v>625</v>
      </c>
      <c r="I77" s="141">
        <v>7204550</v>
      </c>
      <c r="J77" s="16" t="s">
        <v>179</v>
      </c>
      <c r="K77" s="16"/>
    </row>
    <row r="78" spans="1:11">
      <c r="A78" s="148" t="s">
        <v>230</v>
      </c>
      <c r="B78" s="135" t="s">
        <v>231</v>
      </c>
      <c r="C78" s="136">
        <v>132</v>
      </c>
      <c r="D78" s="134" t="s">
        <v>209</v>
      </c>
      <c r="E78" s="136">
        <v>2132005</v>
      </c>
      <c r="F78" s="138" t="s">
        <v>177</v>
      </c>
      <c r="G78" s="136">
        <v>6029999</v>
      </c>
      <c r="H78" s="134">
        <v>625</v>
      </c>
      <c r="I78" s="141">
        <v>220000</v>
      </c>
      <c r="J78" s="16" t="s">
        <v>179</v>
      </c>
      <c r="K78" s="16"/>
    </row>
    <row r="79" spans="1:11">
      <c r="A79" s="148" t="s">
        <v>230</v>
      </c>
      <c r="B79" s="135" t="s">
        <v>231</v>
      </c>
      <c r="C79" s="136">
        <v>132</v>
      </c>
      <c r="D79" s="134" t="s">
        <v>209</v>
      </c>
      <c r="E79" s="136">
        <v>2132001</v>
      </c>
      <c r="F79" s="138" t="s">
        <v>177</v>
      </c>
      <c r="G79" s="136">
        <v>2319999</v>
      </c>
      <c r="H79" s="134">
        <v>625</v>
      </c>
      <c r="I79" s="143">
        <v>7319197</v>
      </c>
      <c r="J79" s="16" t="s">
        <v>182</v>
      </c>
      <c r="K79" s="16"/>
    </row>
    <row r="80" spans="1:11">
      <c r="A80" s="148" t="s">
        <v>232</v>
      </c>
      <c r="B80" s="135" t="s">
        <v>233</v>
      </c>
      <c r="C80" s="136">
        <v>132</v>
      </c>
      <c r="D80" s="134" t="s">
        <v>209</v>
      </c>
      <c r="E80" s="136">
        <v>2132001</v>
      </c>
      <c r="F80" s="138" t="s">
        <v>177</v>
      </c>
      <c r="G80" s="136">
        <v>2319999</v>
      </c>
      <c r="H80" s="134">
        <v>625</v>
      </c>
      <c r="I80" s="143">
        <v>919694</v>
      </c>
      <c r="J80" s="16" t="s">
        <v>182</v>
      </c>
      <c r="K80" s="16"/>
    </row>
    <row r="81" spans="1:11">
      <c r="A81" s="148" t="s">
        <v>232</v>
      </c>
      <c r="B81" s="135" t="s">
        <v>233</v>
      </c>
      <c r="C81" s="136">
        <v>132</v>
      </c>
      <c r="D81" s="134" t="s">
        <v>209</v>
      </c>
      <c r="E81" s="136">
        <v>2132001</v>
      </c>
      <c r="F81" s="138" t="s">
        <v>177</v>
      </c>
      <c r="G81" s="136">
        <v>6009999</v>
      </c>
      <c r="H81" s="134">
        <v>625</v>
      </c>
      <c r="I81" s="141">
        <v>12224080</v>
      </c>
      <c r="J81" s="16" t="s">
        <v>210</v>
      </c>
      <c r="K81" s="16"/>
    </row>
    <row r="82" spans="1:11">
      <c r="A82" s="148" t="s">
        <v>232</v>
      </c>
      <c r="B82" s="135" t="s">
        <v>233</v>
      </c>
      <c r="C82" s="136">
        <v>132</v>
      </c>
      <c r="D82" s="134" t="s">
        <v>209</v>
      </c>
      <c r="E82" s="136">
        <v>2132005</v>
      </c>
      <c r="F82" s="138" t="s">
        <v>177</v>
      </c>
      <c r="G82" s="136">
        <v>6009999</v>
      </c>
      <c r="H82" s="134">
        <v>625</v>
      </c>
      <c r="I82" s="141">
        <v>972000</v>
      </c>
      <c r="J82" s="16" t="s">
        <v>210</v>
      </c>
      <c r="K82" s="16"/>
    </row>
    <row r="83" spans="1:11">
      <c r="A83" s="148" t="s">
        <v>232</v>
      </c>
      <c r="B83" s="135" t="s">
        <v>233</v>
      </c>
      <c r="C83" s="136">
        <v>132</v>
      </c>
      <c r="D83" s="134" t="s">
        <v>209</v>
      </c>
      <c r="E83" s="136">
        <v>2132001</v>
      </c>
      <c r="F83" s="138" t="s">
        <v>177</v>
      </c>
      <c r="G83" s="136">
        <v>6029999</v>
      </c>
      <c r="H83" s="134">
        <v>625</v>
      </c>
      <c r="I83" s="141">
        <v>5889000</v>
      </c>
      <c r="J83" s="16" t="s">
        <v>179</v>
      </c>
      <c r="K83" s="16"/>
    </row>
    <row r="84" spans="1:11">
      <c r="A84" s="148" t="s">
        <v>232</v>
      </c>
      <c r="B84" s="135" t="s">
        <v>233</v>
      </c>
      <c r="C84" s="136">
        <v>132</v>
      </c>
      <c r="D84" s="134" t="s">
        <v>209</v>
      </c>
      <c r="E84" s="136">
        <v>2132001</v>
      </c>
      <c r="F84" s="138" t="s">
        <v>177</v>
      </c>
      <c r="G84" s="136">
        <v>6009999</v>
      </c>
      <c r="H84" s="134">
        <v>625</v>
      </c>
      <c r="I84" s="141"/>
      <c r="J84" s="16" t="s">
        <v>179</v>
      </c>
      <c r="K84" s="16"/>
    </row>
    <row r="85" spans="1:11">
      <c r="A85" s="148" t="s">
        <v>232</v>
      </c>
      <c r="B85" s="135" t="s">
        <v>233</v>
      </c>
      <c r="C85" s="136">
        <v>132</v>
      </c>
      <c r="D85" s="134" t="s">
        <v>209</v>
      </c>
      <c r="E85" s="136">
        <v>2132001</v>
      </c>
      <c r="F85" s="138" t="s">
        <v>177</v>
      </c>
      <c r="G85" s="136">
        <v>6009999</v>
      </c>
      <c r="H85" s="134">
        <v>625</v>
      </c>
      <c r="I85" s="141"/>
      <c r="J85" s="16" t="s">
        <v>179</v>
      </c>
      <c r="K85" s="16"/>
    </row>
    <row r="86" spans="1:11">
      <c r="A86" s="148" t="s">
        <v>232</v>
      </c>
      <c r="B86" s="135" t="s">
        <v>233</v>
      </c>
      <c r="C86" s="136">
        <v>132</v>
      </c>
      <c r="D86" s="134" t="s">
        <v>209</v>
      </c>
      <c r="E86" s="136">
        <v>2132001</v>
      </c>
      <c r="F86" s="138" t="s">
        <v>177</v>
      </c>
      <c r="G86" s="136">
        <v>6009999</v>
      </c>
      <c r="H86" s="134">
        <v>625</v>
      </c>
      <c r="I86" s="141"/>
      <c r="J86" s="16" t="s">
        <v>182</v>
      </c>
      <c r="K86" s="16"/>
    </row>
    <row r="87" spans="1:11">
      <c r="A87" s="148" t="s">
        <v>234</v>
      </c>
      <c r="B87" s="135" t="s">
        <v>235</v>
      </c>
      <c r="C87" s="136">
        <v>132</v>
      </c>
      <c r="D87" s="134" t="s">
        <v>209</v>
      </c>
      <c r="E87" s="136">
        <v>2132001</v>
      </c>
      <c r="F87" s="138" t="s">
        <v>177</v>
      </c>
      <c r="G87" s="136">
        <v>6009999</v>
      </c>
      <c r="H87" s="134">
        <v>625</v>
      </c>
      <c r="I87" s="141"/>
      <c r="J87" s="16" t="s">
        <v>210</v>
      </c>
      <c r="K87" s="16"/>
    </row>
    <row r="88" spans="1:11">
      <c r="A88" s="148" t="s">
        <v>234</v>
      </c>
      <c r="B88" s="135" t="s">
        <v>235</v>
      </c>
      <c r="C88" s="136">
        <v>132</v>
      </c>
      <c r="D88" s="134" t="s">
        <v>209</v>
      </c>
      <c r="E88" s="136">
        <v>2132001</v>
      </c>
      <c r="F88" s="138" t="s">
        <v>177</v>
      </c>
      <c r="G88" s="136">
        <v>6009999</v>
      </c>
      <c r="H88" s="134">
        <v>625</v>
      </c>
      <c r="I88" s="141">
        <v>11558562</v>
      </c>
      <c r="J88" s="16" t="s">
        <v>210</v>
      </c>
      <c r="K88" s="16"/>
    </row>
    <row r="89" spans="1:11">
      <c r="A89" s="148" t="s">
        <v>234</v>
      </c>
      <c r="B89" s="135" t="s">
        <v>235</v>
      </c>
      <c r="C89" s="136">
        <v>132</v>
      </c>
      <c r="D89" s="134" t="s">
        <v>209</v>
      </c>
      <c r="E89" s="136">
        <v>2132005</v>
      </c>
      <c r="F89" s="138" t="s">
        <v>177</v>
      </c>
      <c r="G89" s="136">
        <v>6009999</v>
      </c>
      <c r="H89" s="134">
        <v>625</v>
      </c>
      <c r="I89" s="141">
        <v>800000</v>
      </c>
      <c r="J89" s="160" t="s">
        <v>210</v>
      </c>
      <c r="K89" s="16"/>
    </row>
    <row r="90" spans="1:11">
      <c r="A90" s="148" t="s">
        <v>234</v>
      </c>
      <c r="B90" s="135" t="s">
        <v>235</v>
      </c>
      <c r="C90" s="136">
        <v>132</v>
      </c>
      <c r="D90" s="134" t="s">
        <v>209</v>
      </c>
      <c r="E90" s="136">
        <v>2132001</v>
      </c>
      <c r="F90" s="138" t="s">
        <v>177</v>
      </c>
      <c r="G90" s="136">
        <v>6029999</v>
      </c>
      <c r="H90" s="134">
        <v>625</v>
      </c>
      <c r="I90" s="141">
        <v>4624474</v>
      </c>
      <c r="J90" s="16" t="s">
        <v>179</v>
      </c>
      <c r="K90" s="16"/>
    </row>
    <row r="91" spans="1:11">
      <c r="A91" s="148" t="s">
        <v>234</v>
      </c>
      <c r="B91" s="135" t="s">
        <v>235</v>
      </c>
      <c r="C91" s="136">
        <v>132</v>
      </c>
      <c r="D91" s="134" t="s">
        <v>209</v>
      </c>
      <c r="E91" s="136">
        <v>2132001</v>
      </c>
      <c r="F91" s="138" t="s">
        <v>177</v>
      </c>
      <c r="G91" s="136">
        <v>6009999</v>
      </c>
      <c r="H91" s="134">
        <v>625</v>
      </c>
      <c r="I91" s="144"/>
      <c r="J91" s="16" t="s">
        <v>179</v>
      </c>
      <c r="K91" s="16"/>
    </row>
    <row r="92" spans="1:11">
      <c r="A92" s="148" t="s">
        <v>234</v>
      </c>
      <c r="B92" s="135" t="s">
        <v>235</v>
      </c>
      <c r="C92" s="136">
        <v>132</v>
      </c>
      <c r="D92" s="134" t="s">
        <v>209</v>
      </c>
      <c r="E92" s="136">
        <v>2132001</v>
      </c>
      <c r="F92" s="138" t="s">
        <v>177</v>
      </c>
      <c r="G92" s="136">
        <v>6009999</v>
      </c>
      <c r="H92" s="134">
        <v>625</v>
      </c>
      <c r="I92" s="144"/>
      <c r="J92" s="16" t="s">
        <v>179</v>
      </c>
      <c r="K92" s="16"/>
    </row>
    <row r="93" spans="1:11">
      <c r="A93" s="148" t="s">
        <v>234</v>
      </c>
      <c r="B93" s="135" t="s">
        <v>235</v>
      </c>
      <c r="C93" s="136">
        <v>132</v>
      </c>
      <c r="D93" s="134" t="s">
        <v>209</v>
      </c>
      <c r="E93" s="136">
        <v>2132001</v>
      </c>
      <c r="F93" s="138" t="s">
        <v>177</v>
      </c>
      <c r="G93" s="136">
        <v>6009999</v>
      </c>
      <c r="H93" s="134">
        <v>625</v>
      </c>
      <c r="I93" s="144"/>
      <c r="J93" s="16" t="s">
        <v>182</v>
      </c>
      <c r="K93" s="16"/>
    </row>
    <row r="94" spans="1:11">
      <c r="A94" s="148" t="s">
        <v>234</v>
      </c>
      <c r="B94" s="135" t="s">
        <v>235</v>
      </c>
      <c r="C94" s="136">
        <v>132</v>
      </c>
      <c r="D94" s="134" t="s">
        <v>209</v>
      </c>
      <c r="E94" s="136">
        <v>2132001</v>
      </c>
      <c r="F94" s="138" t="s">
        <v>177</v>
      </c>
      <c r="G94" s="136">
        <v>6009999</v>
      </c>
      <c r="H94" s="134">
        <v>625</v>
      </c>
      <c r="I94" s="144"/>
      <c r="J94" s="16" t="s">
        <v>182</v>
      </c>
      <c r="K94" s="16"/>
    </row>
    <row r="95" spans="1:11" ht="18.75">
      <c r="A95" s="148"/>
      <c r="B95" s="315" t="s">
        <v>236</v>
      </c>
      <c r="C95" s="316"/>
      <c r="D95" s="317"/>
      <c r="E95" s="16"/>
      <c r="F95" s="16"/>
      <c r="G95" s="16"/>
      <c r="H95" s="16"/>
      <c r="I95" s="147">
        <f>SUM(I75:I94)</f>
        <v>65223385</v>
      </c>
      <c r="J95" s="16"/>
      <c r="K95" s="16"/>
    </row>
    <row r="96" spans="1:11" ht="18.75">
      <c r="A96" s="161"/>
      <c r="B96" s="315" t="s">
        <v>237</v>
      </c>
      <c r="C96" s="316"/>
      <c r="D96" s="317"/>
      <c r="E96" s="16"/>
      <c r="F96" s="16"/>
      <c r="G96" s="16"/>
      <c r="H96" s="16"/>
      <c r="I96" s="147">
        <f>I95+I73+I53+I33</f>
        <v>426552684</v>
      </c>
      <c r="J96" s="16"/>
      <c r="K96" s="16"/>
    </row>
    <row r="97" spans="1:10">
      <c r="A97" s="161"/>
      <c r="I97" s="122"/>
    </row>
    <row r="98" spans="1:10" ht="18.75">
      <c r="A98" s="161"/>
      <c r="B98" s="318" t="s">
        <v>194</v>
      </c>
      <c r="C98" s="318"/>
      <c r="H98" s="162" t="s">
        <v>238</v>
      </c>
      <c r="I98" s="163"/>
      <c r="J98" s="161"/>
    </row>
    <row r="99" spans="1:10" ht="18.75">
      <c r="A99" s="161"/>
      <c r="B99" s="318" t="s">
        <v>196</v>
      </c>
      <c r="C99" s="318"/>
      <c r="H99" s="318" t="s">
        <v>197</v>
      </c>
      <c r="I99" s="318"/>
    </row>
  </sheetData>
  <mergeCells count="11">
    <mergeCell ref="B95:D95"/>
    <mergeCell ref="B96:D96"/>
    <mergeCell ref="B98:C98"/>
    <mergeCell ref="B99:C99"/>
    <mergeCell ref="H99:I99"/>
    <mergeCell ref="A73:C73"/>
    <mergeCell ref="B3:C3"/>
    <mergeCell ref="A12:A13"/>
    <mergeCell ref="B12:B13"/>
    <mergeCell ref="B33:C33"/>
    <mergeCell ref="B53:C5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N44"/>
  <sheetViews>
    <sheetView topLeftCell="A13" workbookViewId="0">
      <selection activeCell="P28" sqref="P28"/>
    </sheetView>
  </sheetViews>
  <sheetFormatPr defaultRowHeight="15"/>
  <cols>
    <col min="3" max="3" width="11.85546875" customWidth="1"/>
    <col min="4" max="4" width="22.42578125" customWidth="1"/>
    <col min="5" max="5" width="8.140625" customWidth="1"/>
    <col min="8" max="8" width="8.140625" customWidth="1"/>
    <col min="9" max="9" width="12.42578125" customWidth="1"/>
    <col min="10" max="10" width="20.7109375" customWidth="1"/>
  </cols>
  <sheetData>
    <row r="1" spans="1:10" ht="18.75">
      <c r="A1" s="94" t="s">
        <v>239</v>
      </c>
      <c r="B1" s="94"/>
      <c r="C1" s="94"/>
      <c r="D1" s="94"/>
      <c r="E1" s="6"/>
      <c r="I1" s="16" t="s">
        <v>147</v>
      </c>
      <c r="J1" s="164">
        <f>I7+I8+I15+I16+I23+I24</f>
        <v>47238000</v>
      </c>
    </row>
    <row r="2" spans="1:10" ht="18.75">
      <c r="A2" s="120"/>
      <c r="B2" s="2" t="s">
        <v>240</v>
      </c>
      <c r="C2" s="2"/>
      <c r="D2" s="165">
        <v>0</v>
      </c>
      <c r="I2" s="49" t="s">
        <v>155</v>
      </c>
      <c r="J2" s="106">
        <f>I18+I21+I26+I27+I29+I31+I37</f>
        <v>35726000</v>
      </c>
    </row>
    <row r="3" spans="1:10" ht="18.75">
      <c r="A3" s="120"/>
      <c r="B3" s="2" t="s">
        <v>241</v>
      </c>
      <c r="C3" s="2"/>
      <c r="D3" s="165">
        <v>82964000</v>
      </c>
      <c r="I3" s="49" t="s">
        <v>156</v>
      </c>
      <c r="J3" s="106">
        <v>0</v>
      </c>
    </row>
    <row r="4" spans="1:10" ht="19.5" thickBot="1">
      <c r="A4" s="120"/>
      <c r="B4" s="94" t="s">
        <v>11</v>
      </c>
      <c r="C4" s="94"/>
      <c r="D4" s="165">
        <f>SUM(D2:D3)</f>
        <v>82964000</v>
      </c>
      <c r="I4" s="2" t="s">
        <v>242</v>
      </c>
      <c r="J4" s="83">
        <f>SUM(J1:J3)</f>
        <v>82964000</v>
      </c>
    </row>
    <row r="5" spans="1:10">
      <c r="A5" s="125" t="s">
        <v>160</v>
      </c>
      <c r="B5" s="125" t="s">
        <v>161</v>
      </c>
      <c r="C5" s="125" t="s">
        <v>162</v>
      </c>
      <c r="D5" s="125" t="s">
        <v>243</v>
      </c>
      <c r="E5" s="125" t="s">
        <v>164</v>
      </c>
      <c r="F5" s="125" t="s">
        <v>165</v>
      </c>
      <c r="G5" s="126" t="s">
        <v>166</v>
      </c>
      <c r="H5" s="127" t="s">
        <v>167</v>
      </c>
      <c r="I5" s="166" t="s">
        <v>168</v>
      </c>
      <c r="J5" s="125" t="s">
        <v>202</v>
      </c>
    </row>
    <row r="6" spans="1:10" ht="15.75" thickBot="1">
      <c r="A6" s="130" t="s">
        <v>170</v>
      </c>
      <c r="B6" s="130" t="s">
        <v>171</v>
      </c>
      <c r="C6" s="130" t="s">
        <v>172</v>
      </c>
      <c r="D6" s="130" t="s">
        <v>244</v>
      </c>
      <c r="E6" s="130"/>
      <c r="F6" s="130"/>
      <c r="G6" s="131" t="s">
        <v>174</v>
      </c>
      <c r="H6" s="167" t="s">
        <v>175</v>
      </c>
      <c r="I6" s="168"/>
      <c r="J6" s="130"/>
    </row>
    <row r="7" spans="1:10" ht="15.75">
      <c r="A7" s="109">
        <v>132</v>
      </c>
      <c r="B7" s="114" t="s">
        <v>209</v>
      </c>
      <c r="C7" s="16">
        <v>2132001</v>
      </c>
      <c r="D7" s="16" t="s">
        <v>245</v>
      </c>
      <c r="E7" s="114" t="s">
        <v>258</v>
      </c>
      <c r="F7" s="134" t="s">
        <v>55</v>
      </c>
      <c r="G7" s="136">
        <v>6000000</v>
      </c>
      <c r="H7" s="137">
        <v>625</v>
      </c>
      <c r="I7" s="169">
        <v>7916000</v>
      </c>
      <c r="J7" s="16" t="s">
        <v>246</v>
      </c>
    </row>
    <row r="8" spans="1:10" ht="15.75">
      <c r="A8" s="109">
        <v>132</v>
      </c>
      <c r="B8" s="114" t="s">
        <v>209</v>
      </c>
      <c r="C8" s="16">
        <v>2132001</v>
      </c>
      <c r="D8" s="16" t="s">
        <v>245</v>
      </c>
      <c r="E8" s="114" t="s">
        <v>258</v>
      </c>
      <c r="F8" s="134" t="s">
        <v>55</v>
      </c>
      <c r="G8" s="136">
        <v>6010000</v>
      </c>
      <c r="H8" s="136">
        <v>625</v>
      </c>
      <c r="I8" s="169">
        <v>1322000</v>
      </c>
      <c r="J8" s="16" t="s">
        <v>247</v>
      </c>
    </row>
    <row r="9" spans="1:10" ht="15.75">
      <c r="A9" s="109">
        <v>132</v>
      </c>
      <c r="B9" s="114" t="s">
        <v>209</v>
      </c>
      <c r="C9" s="16">
        <v>2132001</v>
      </c>
      <c r="D9" s="16" t="s">
        <v>245</v>
      </c>
      <c r="E9" s="114" t="s">
        <v>258</v>
      </c>
      <c r="F9" s="134" t="s">
        <v>55</v>
      </c>
      <c r="G9" s="136">
        <v>6020000</v>
      </c>
      <c r="H9" s="136">
        <v>625</v>
      </c>
      <c r="I9" s="136" t="s">
        <v>248</v>
      </c>
      <c r="J9" s="16" t="s">
        <v>249</v>
      </c>
    </row>
    <row r="10" spans="1:10" ht="18.75">
      <c r="A10" s="112"/>
      <c r="B10" s="112"/>
      <c r="C10" s="315" t="s">
        <v>185</v>
      </c>
      <c r="D10" s="317"/>
      <c r="E10" s="220"/>
      <c r="F10" s="111"/>
      <c r="G10" s="111"/>
      <c r="H10" s="111"/>
      <c r="I10" s="170">
        <f>SUM(I7:I9)</f>
        <v>9238000</v>
      </c>
      <c r="J10" s="6"/>
    </row>
    <row r="11" spans="1:10" ht="15.75">
      <c r="A11" s="109">
        <v>132</v>
      </c>
      <c r="B11" s="114" t="s">
        <v>209</v>
      </c>
      <c r="C11" s="16">
        <v>2132001</v>
      </c>
      <c r="D11" s="16" t="s">
        <v>245</v>
      </c>
      <c r="E11" s="114" t="s">
        <v>258</v>
      </c>
      <c r="F11" s="134" t="s">
        <v>69</v>
      </c>
      <c r="G11" s="136">
        <v>6000000</v>
      </c>
      <c r="H11" s="136">
        <v>625</v>
      </c>
      <c r="I11" s="136" t="s">
        <v>248</v>
      </c>
      <c r="J11" s="16" t="s">
        <v>246</v>
      </c>
    </row>
    <row r="12" spans="1:10" ht="15.75">
      <c r="A12" s="109">
        <v>132</v>
      </c>
      <c r="B12" s="114" t="s">
        <v>209</v>
      </c>
      <c r="C12" s="16">
        <v>2132001</v>
      </c>
      <c r="D12" s="16" t="s">
        <v>245</v>
      </c>
      <c r="E12" s="114" t="s">
        <v>258</v>
      </c>
      <c r="F12" s="134" t="s">
        <v>69</v>
      </c>
      <c r="G12" s="136">
        <v>6010000</v>
      </c>
      <c r="H12" s="136">
        <v>625</v>
      </c>
      <c r="I12" s="136" t="s">
        <v>248</v>
      </c>
      <c r="J12" s="16" t="s">
        <v>247</v>
      </c>
    </row>
    <row r="13" spans="1:10" ht="15.75">
      <c r="A13" s="109">
        <v>132</v>
      </c>
      <c r="B13" s="114" t="s">
        <v>209</v>
      </c>
      <c r="C13" s="16">
        <v>2132001</v>
      </c>
      <c r="D13" s="16" t="s">
        <v>245</v>
      </c>
      <c r="E13" s="114" t="s">
        <v>258</v>
      </c>
      <c r="F13" s="134" t="s">
        <v>69</v>
      </c>
      <c r="G13" s="136">
        <v>2310000</v>
      </c>
      <c r="H13" s="136">
        <v>625</v>
      </c>
      <c r="I13" s="169"/>
      <c r="J13" s="16" t="s">
        <v>250</v>
      </c>
    </row>
    <row r="14" spans="1:10" ht="18.75">
      <c r="A14" s="112"/>
      <c r="B14" s="112"/>
      <c r="C14" s="315" t="s">
        <v>251</v>
      </c>
      <c r="D14" s="317"/>
      <c r="E14" s="220"/>
      <c r="F14" s="111"/>
      <c r="G14" s="111"/>
      <c r="H14" s="111"/>
      <c r="I14" s="170">
        <f>SUM(I13)</f>
        <v>0</v>
      </c>
      <c r="J14" s="6"/>
    </row>
    <row r="15" spans="1:10" ht="15.75">
      <c r="A15" s="109">
        <v>132</v>
      </c>
      <c r="B15" s="114" t="s">
        <v>209</v>
      </c>
      <c r="C15" s="16">
        <v>2132001</v>
      </c>
      <c r="D15" s="16" t="s">
        <v>245</v>
      </c>
      <c r="E15" s="114" t="s">
        <v>258</v>
      </c>
      <c r="F15" s="134" t="s">
        <v>82</v>
      </c>
      <c r="G15" s="136">
        <v>6000000</v>
      </c>
      <c r="H15" s="136">
        <v>625</v>
      </c>
      <c r="I15" s="169">
        <v>26050000</v>
      </c>
      <c r="J15" s="16" t="s">
        <v>246</v>
      </c>
    </row>
    <row r="16" spans="1:10" ht="15.75">
      <c r="A16" s="109">
        <v>132</v>
      </c>
      <c r="B16" s="114" t="s">
        <v>209</v>
      </c>
      <c r="C16" s="16">
        <v>2132001</v>
      </c>
      <c r="D16" s="16" t="s">
        <v>245</v>
      </c>
      <c r="E16" s="114" t="s">
        <v>258</v>
      </c>
      <c r="F16" s="134" t="s">
        <v>82</v>
      </c>
      <c r="G16" s="136">
        <v>6010000</v>
      </c>
      <c r="H16" s="136">
        <v>625</v>
      </c>
      <c r="I16" s="169">
        <v>4350000</v>
      </c>
      <c r="J16" s="16" t="s">
        <v>247</v>
      </c>
    </row>
    <row r="17" spans="1:14" ht="15.75">
      <c r="A17" s="109">
        <v>132</v>
      </c>
      <c r="B17" s="114" t="s">
        <v>209</v>
      </c>
      <c r="C17" s="16">
        <v>2132001</v>
      </c>
      <c r="D17" s="16" t="s">
        <v>245</v>
      </c>
      <c r="E17" s="114" t="s">
        <v>258</v>
      </c>
      <c r="F17" s="134" t="s">
        <v>82</v>
      </c>
      <c r="G17" s="136">
        <v>6040000</v>
      </c>
      <c r="H17" s="136">
        <v>625</v>
      </c>
      <c r="I17" s="169"/>
      <c r="J17" s="16" t="s">
        <v>252</v>
      </c>
    </row>
    <row r="18" spans="1:14" ht="15.75">
      <c r="A18" s="109">
        <v>132</v>
      </c>
      <c r="B18" s="114" t="s">
        <v>209</v>
      </c>
      <c r="C18" s="16">
        <v>2132001</v>
      </c>
      <c r="D18" s="16" t="s">
        <v>245</v>
      </c>
      <c r="E18" s="114" t="s">
        <v>258</v>
      </c>
      <c r="F18" s="134" t="s">
        <v>82</v>
      </c>
      <c r="G18" s="136">
        <v>6020000</v>
      </c>
      <c r="H18" s="136">
        <v>625</v>
      </c>
      <c r="I18" s="169">
        <v>14642000</v>
      </c>
      <c r="J18" s="16" t="s">
        <v>249</v>
      </c>
    </row>
    <row r="19" spans="1:14" ht="15.75">
      <c r="A19" s="109">
        <v>132</v>
      </c>
      <c r="B19" s="114" t="s">
        <v>209</v>
      </c>
      <c r="C19" s="16">
        <v>2132001</v>
      </c>
      <c r="D19" s="16" t="s">
        <v>245</v>
      </c>
      <c r="E19" s="114" t="s">
        <v>258</v>
      </c>
      <c r="F19" s="134" t="s">
        <v>82</v>
      </c>
      <c r="G19" s="136">
        <v>2310000</v>
      </c>
      <c r="H19" s="136">
        <v>625</v>
      </c>
      <c r="I19" s="169">
        <v>0</v>
      </c>
      <c r="J19" s="16" t="s">
        <v>250</v>
      </c>
      <c r="N19">
        <v>0</v>
      </c>
    </row>
    <row r="20" spans="1:14" ht="15.75">
      <c r="A20" s="112"/>
      <c r="B20" s="112"/>
      <c r="C20" s="6"/>
      <c r="D20" s="6" t="s">
        <v>242</v>
      </c>
      <c r="E20" s="220"/>
      <c r="F20" s="171"/>
      <c r="G20" s="111"/>
      <c r="H20" s="111"/>
      <c r="I20" s="170">
        <f>SUM(I15:I19)</f>
        <v>45042000</v>
      </c>
      <c r="J20" s="6"/>
    </row>
    <row r="21" spans="1:14" ht="15.75">
      <c r="A21" s="109">
        <v>132</v>
      </c>
      <c r="B21" s="114" t="s">
        <v>209</v>
      </c>
      <c r="C21" s="16">
        <v>2132001</v>
      </c>
      <c r="D21" s="16" t="s">
        <v>245</v>
      </c>
      <c r="E21" s="114" t="s">
        <v>258</v>
      </c>
      <c r="F21" s="146" t="s">
        <v>105</v>
      </c>
      <c r="G21" s="136">
        <v>6020000</v>
      </c>
      <c r="H21" s="136">
        <v>625</v>
      </c>
      <c r="I21" s="169">
        <v>9280000</v>
      </c>
      <c r="J21" s="16" t="s">
        <v>249</v>
      </c>
    </row>
    <row r="22" spans="1:14" ht="18.75">
      <c r="A22" s="112"/>
      <c r="B22" s="112"/>
      <c r="C22" s="315" t="s">
        <v>253</v>
      </c>
      <c r="D22" s="317"/>
      <c r="E22" s="220"/>
      <c r="F22" s="111"/>
      <c r="G22" s="111"/>
      <c r="H22" s="111"/>
      <c r="I22" s="170">
        <f>SUM(I21)</f>
        <v>9280000</v>
      </c>
      <c r="J22" s="6"/>
    </row>
    <row r="23" spans="1:14" ht="15.75">
      <c r="A23" s="109">
        <v>132</v>
      </c>
      <c r="B23" s="114" t="s">
        <v>209</v>
      </c>
      <c r="C23" s="16">
        <v>2132005</v>
      </c>
      <c r="D23" s="16" t="s">
        <v>187</v>
      </c>
      <c r="E23" s="114" t="s">
        <v>258</v>
      </c>
      <c r="F23" s="134" t="s">
        <v>105</v>
      </c>
      <c r="G23" s="136">
        <v>6000000</v>
      </c>
      <c r="H23" s="136">
        <v>625</v>
      </c>
      <c r="I23" s="169">
        <v>6513000</v>
      </c>
      <c r="J23" s="16" t="s">
        <v>246</v>
      </c>
    </row>
    <row r="24" spans="1:14" ht="15.75">
      <c r="A24" s="109">
        <v>132</v>
      </c>
      <c r="B24" s="114" t="s">
        <v>209</v>
      </c>
      <c r="C24" s="16">
        <v>2132005</v>
      </c>
      <c r="D24" s="16" t="s">
        <v>187</v>
      </c>
      <c r="E24" s="114" t="s">
        <v>258</v>
      </c>
      <c r="F24" s="134" t="s">
        <v>105</v>
      </c>
      <c r="G24" s="136">
        <v>6010000</v>
      </c>
      <c r="H24" s="136">
        <v>625</v>
      </c>
      <c r="I24" s="169">
        <v>1087000</v>
      </c>
      <c r="J24" s="16" t="s">
        <v>247</v>
      </c>
    </row>
    <row r="25" spans="1:14" ht="18.75">
      <c r="A25" s="112"/>
      <c r="B25" s="112"/>
      <c r="C25" s="315" t="s">
        <v>254</v>
      </c>
      <c r="D25" s="317"/>
      <c r="E25" s="220"/>
      <c r="F25" s="111"/>
      <c r="G25" s="111"/>
      <c r="H25" s="111"/>
      <c r="I25" s="170">
        <f>SUM(I23:I24)</f>
        <v>7600000</v>
      </c>
      <c r="J25" s="6"/>
    </row>
    <row r="26" spans="1:14" ht="15.75">
      <c r="A26" s="109">
        <v>132</v>
      </c>
      <c r="B26" s="114" t="s">
        <v>209</v>
      </c>
      <c r="C26" s="16">
        <v>2132001</v>
      </c>
      <c r="D26" s="16" t="s">
        <v>245</v>
      </c>
      <c r="E26" s="114" t="s">
        <v>258</v>
      </c>
      <c r="F26" s="134" t="s">
        <v>31</v>
      </c>
      <c r="G26" s="136">
        <v>6020000</v>
      </c>
      <c r="H26" s="136">
        <v>625</v>
      </c>
      <c r="I26" s="169">
        <v>400000</v>
      </c>
      <c r="J26" s="16" t="s">
        <v>249</v>
      </c>
    </row>
    <row r="27" spans="1:14" ht="15.75">
      <c r="A27" s="109">
        <v>132</v>
      </c>
      <c r="B27" s="114" t="s">
        <v>209</v>
      </c>
      <c r="C27" s="16">
        <v>2132001</v>
      </c>
      <c r="D27" s="16" t="s">
        <v>245</v>
      </c>
      <c r="E27" s="114" t="s">
        <v>258</v>
      </c>
      <c r="F27" s="134" t="s">
        <v>16</v>
      </c>
      <c r="G27" s="136">
        <v>6020000</v>
      </c>
      <c r="H27" s="136">
        <v>625</v>
      </c>
      <c r="I27" s="169">
        <v>4224000</v>
      </c>
      <c r="J27" s="16" t="s">
        <v>249</v>
      </c>
    </row>
    <row r="28" spans="1:14" ht="18.75">
      <c r="A28" s="112"/>
      <c r="B28" s="112"/>
      <c r="C28" s="315" t="s">
        <v>255</v>
      </c>
      <c r="D28" s="317"/>
      <c r="E28" s="220"/>
      <c r="F28" s="111"/>
      <c r="G28" s="111"/>
      <c r="H28" s="111"/>
      <c r="I28" s="170">
        <f>SUM(I26:I27)</f>
        <v>4624000</v>
      </c>
      <c r="J28" s="6"/>
    </row>
    <row r="29" spans="1:14" ht="15.75">
      <c r="A29" s="109">
        <v>132</v>
      </c>
      <c r="B29" s="114" t="s">
        <v>209</v>
      </c>
      <c r="C29" s="16">
        <v>2132001</v>
      </c>
      <c r="D29" s="16" t="s">
        <v>245</v>
      </c>
      <c r="E29" s="114" t="s">
        <v>258</v>
      </c>
      <c r="F29" s="134" t="s">
        <v>115</v>
      </c>
      <c r="G29" s="136">
        <v>6020000</v>
      </c>
      <c r="H29" s="136">
        <v>625</v>
      </c>
      <c r="I29" s="169">
        <v>820000</v>
      </c>
      <c r="J29" s="16" t="s">
        <v>249</v>
      </c>
    </row>
    <row r="30" spans="1:14" ht="18.75">
      <c r="A30" s="112"/>
      <c r="B30" s="112"/>
      <c r="C30" s="315" t="s">
        <v>256</v>
      </c>
      <c r="D30" s="317"/>
      <c r="E30" s="220"/>
      <c r="F30" s="111"/>
      <c r="G30" s="111"/>
      <c r="H30" s="111"/>
      <c r="I30" s="170"/>
      <c r="J30" s="6"/>
    </row>
    <row r="31" spans="1:14" ht="15.75">
      <c r="A31" s="109">
        <v>132</v>
      </c>
      <c r="B31" s="114" t="s">
        <v>209</v>
      </c>
      <c r="C31" s="16">
        <v>2132001</v>
      </c>
      <c r="D31" s="16" t="s">
        <v>245</v>
      </c>
      <c r="E31" s="114" t="s">
        <v>258</v>
      </c>
      <c r="F31" s="134" t="s">
        <v>119</v>
      </c>
      <c r="G31" s="136">
        <v>6020000</v>
      </c>
      <c r="H31" s="136">
        <v>625</v>
      </c>
      <c r="I31" s="169">
        <v>560000</v>
      </c>
      <c r="J31" s="16" t="s">
        <v>249</v>
      </c>
    </row>
    <row r="32" spans="1:14" ht="18.75">
      <c r="A32" s="112"/>
      <c r="B32" s="112"/>
      <c r="C32" s="315" t="s">
        <v>257</v>
      </c>
      <c r="D32" s="317"/>
      <c r="E32" s="220"/>
      <c r="F32" s="111"/>
      <c r="G32" s="111"/>
      <c r="H32" s="111"/>
      <c r="I32" s="170"/>
      <c r="J32" s="6"/>
    </row>
    <row r="33" spans="1:10" ht="15.75">
      <c r="A33" s="109">
        <v>132</v>
      </c>
      <c r="B33" s="114" t="s">
        <v>209</v>
      </c>
      <c r="C33" s="16">
        <v>2132001</v>
      </c>
      <c r="D33" s="16" t="s">
        <v>245</v>
      </c>
      <c r="E33" s="114" t="s">
        <v>258</v>
      </c>
      <c r="F33" s="134" t="s">
        <v>111</v>
      </c>
      <c r="G33" s="136">
        <v>6000000</v>
      </c>
      <c r="H33" s="136">
        <v>625</v>
      </c>
      <c r="I33" s="169"/>
      <c r="J33" s="16" t="s">
        <v>246</v>
      </c>
    </row>
    <row r="34" spans="1:10" ht="15.75">
      <c r="A34" s="109">
        <v>132</v>
      </c>
      <c r="B34" s="114" t="s">
        <v>209</v>
      </c>
      <c r="C34" s="16">
        <v>2132001</v>
      </c>
      <c r="D34" s="16" t="s">
        <v>245</v>
      </c>
      <c r="E34" s="114" t="s">
        <v>258</v>
      </c>
      <c r="F34" s="134" t="s">
        <v>111</v>
      </c>
      <c r="G34" s="136">
        <v>6010000</v>
      </c>
      <c r="H34" s="136">
        <v>625</v>
      </c>
      <c r="I34" s="169"/>
      <c r="J34" s="16" t="s">
        <v>247</v>
      </c>
    </row>
    <row r="35" spans="1:10" ht="15.75">
      <c r="A35" s="109">
        <v>132</v>
      </c>
      <c r="B35" s="114" t="s">
        <v>209</v>
      </c>
      <c r="C35" s="16">
        <v>2132001</v>
      </c>
      <c r="D35" s="16" t="s">
        <v>245</v>
      </c>
      <c r="E35" s="114" t="s">
        <v>258</v>
      </c>
      <c r="F35" s="134" t="s">
        <v>111</v>
      </c>
      <c r="G35" s="136">
        <v>6020000</v>
      </c>
      <c r="H35" s="136">
        <v>625</v>
      </c>
      <c r="I35" s="169"/>
      <c r="J35" s="16" t="s">
        <v>249</v>
      </c>
    </row>
    <row r="36" spans="1:10" ht="18.75">
      <c r="A36" s="112"/>
      <c r="B36" s="112"/>
      <c r="C36" s="315" t="s">
        <v>114</v>
      </c>
      <c r="D36" s="317"/>
      <c r="E36" s="220"/>
      <c r="F36" s="111"/>
      <c r="G36" s="111"/>
      <c r="H36" s="111"/>
      <c r="I36" s="170">
        <f>SUM(I33:I35)</f>
        <v>0</v>
      </c>
      <c r="J36" s="6"/>
    </row>
    <row r="37" spans="1:10" ht="15.75">
      <c r="A37" s="109">
        <v>132</v>
      </c>
      <c r="B37" s="114" t="s">
        <v>209</v>
      </c>
      <c r="C37" s="16">
        <v>2132001</v>
      </c>
      <c r="D37" s="16" t="s">
        <v>245</v>
      </c>
      <c r="E37" s="114" t="s">
        <v>258</v>
      </c>
      <c r="F37" s="134" t="s">
        <v>128</v>
      </c>
      <c r="G37" s="136">
        <v>6040000</v>
      </c>
      <c r="H37" s="136">
        <v>625</v>
      </c>
      <c r="I37" s="169">
        <v>5800000</v>
      </c>
      <c r="J37" s="16" t="s">
        <v>249</v>
      </c>
    </row>
    <row r="38" spans="1:10" ht="18.75">
      <c r="A38" s="112"/>
      <c r="B38" s="112"/>
      <c r="C38" s="315" t="s">
        <v>133</v>
      </c>
      <c r="D38" s="317"/>
      <c r="E38" s="220"/>
      <c r="F38" s="111"/>
      <c r="G38" s="111"/>
      <c r="H38" s="111"/>
      <c r="I38" s="170">
        <f>SUM(I37)</f>
        <v>5800000</v>
      </c>
      <c r="J38" s="6"/>
    </row>
    <row r="39" spans="1:10" ht="15.75">
      <c r="A39" s="109">
        <v>132</v>
      </c>
      <c r="B39" s="114" t="s">
        <v>209</v>
      </c>
      <c r="C39" s="16">
        <v>2132001</v>
      </c>
      <c r="D39" s="16" t="s">
        <v>245</v>
      </c>
      <c r="E39" s="114" t="s">
        <v>258</v>
      </c>
      <c r="F39" s="134" t="s">
        <v>105</v>
      </c>
      <c r="G39" s="136">
        <v>6020000</v>
      </c>
      <c r="H39" s="136">
        <v>625</v>
      </c>
      <c r="I39" s="169"/>
      <c r="J39" s="16" t="s">
        <v>249</v>
      </c>
    </row>
    <row r="40" spans="1:10" ht="18.75">
      <c r="A40" s="136"/>
      <c r="B40" s="315" t="s">
        <v>139</v>
      </c>
      <c r="C40" s="317"/>
      <c r="D40" s="16"/>
      <c r="E40" s="136"/>
      <c r="F40" s="136"/>
      <c r="G40" s="136"/>
      <c r="H40" s="136"/>
      <c r="I40" s="113">
        <f>I38+I36+I31+I29+I28+I25+I22+I20+I14+I10</f>
        <v>82964000</v>
      </c>
      <c r="J40" s="16"/>
    </row>
    <row r="41" spans="1:10">
      <c r="I41" s="26">
        <f>D4-I40</f>
        <v>0</v>
      </c>
    </row>
    <row r="43" spans="1:10" ht="18.75">
      <c r="B43" s="85" t="s">
        <v>194</v>
      </c>
      <c r="C43" s="85"/>
      <c r="H43" s="85" t="s">
        <v>195</v>
      </c>
      <c r="I43" s="85"/>
      <c r="J43" s="26"/>
    </row>
    <row r="44" spans="1:10" ht="18.75">
      <c r="B44" s="85" t="s">
        <v>196</v>
      </c>
      <c r="C44" s="85"/>
      <c r="H44" s="85" t="s">
        <v>197</v>
      </c>
      <c r="I44" s="85"/>
    </row>
  </sheetData>
  <mergeCells count="10">
    <mergeCell ref="C32:D32"/>
    <mergeCell ref="C36:D36"/>
    <mergeCell ref="C38:D38"/>
    <mergeCell ref="B40:C40"/>
    <mergeCell ref="C10:D10"/>
    <mergeCell ref="C14:D14"/>
    <mergeCell ref="C22:D22"/>
    <mergeCell ref="C25:D25"/>
    <mergeCell ref="C28:D28"/>
    <mergeCell ref="C30:D30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90"/>
  <sheetViews>
    <sheetView topLeftCell="A55" workbookViewId="0">
      <selection activeCell="N16" sqref="N16"/>
    </sheetView>
  </sheetViews>
  <sheetFormatPr defaultRowHeight="15"/>
  <cols>
    <col min="1" max="1" width="12.5703125" customWidth="1"/>
    <col min="4" max="4" width="15" customWidth="1"/>
    <col min="5" max="5" width="11.85546875" customWidth="1"/>
    <col min="9" max="9" width="16.140625" customWidth="1"/>
    <col min="10" max="10" width="21.140625" customWidth="1"/>
  </cols>
  <sheetData>
    <row r="1" spans="1:10" ht="18.75">
      <c r="A1" s="94" t="s">
        <v>295</v>
      </c>
      <c r="B1" s="94"/>
      <c r="C1" s="94"/>
      <c r="D1" s="94"/>
      <c r="E1" s="6"/>
      <c r="I1" s="16" t="s">
        <v>147</v>
      </c>
      <c r="J1" s="164">
        <v>42449300</v>
      </c>
    </row>
    <row r="2" spans="1:10" ht="18.75">
      <c r="A2" s="120"/>
      <c r="B2" s="2"/>
      <c r="C2" s="2"/>
      <c r="D2" s="79"/>
      <c r="E2" s="83"/>
      <c r="I2" s="49" t="s">
        <v>155</v>
      </c>
      <c r="J2" s="106">
        <v>26952000</v>
      </c>
    </row>
    <row r="3" spans="1:10" ht="18.75">
      <c r="A3" s="120"/>
      <c r="B3" s="2" t="s">
        <v>294</v>
      </c>
      <c r="C3" s="2"/>
      <c r="D3" s="87"/>
      <c r="E3" s="105">
        <v>82964000</v>
      </c>
      <c r="I3" s="49" t="s">
        <v>156</v>
      </c>
      <c r="J3" s="106">
        <v>9967700</v>
      </c>
    </row>
    <row r="4" spans="1:10" ht="19.5" thickBot="1">
      <c r="A4" s="120"/>
      <c r="B4" s="94" t="s">
        <v>11</v>
      </c>
      <c r="C4" s="172"/>
      <c r="E4" s="105">
        <f>SUM(E2:E3)</f>
        <v>82964000</v>
      </c>
      <c r="I4" s="94" t="s">
        <v>242</v>
      </c>
      <c r="J4" s="83">
        <v>79369000</v>
      </c>
    </row>
    <row r="5" spans="1:10">
      <c r="A5" s="312" t="s">
        <v>198</v>
      </c>
      <c r="B5" s="312" t="s">
        <v>12</v>
      </c>
      <c r="C5" s="125" t="s">
        <v>199</v>
      </c>
      <c r="D5" s="125" t="s">
        <v>200</v>
      </c>
      <c r="E5" s="125" t="s">
        <v>201</v>
      </c>
      <c r="F5" s="125" t="s">
        <v>164</v>
      </c>
      <c r="G5" s="126" t="s">
        <v>166</v>
      </c>
      <c r="H5" s="127" t="s">
        <v>167</v>
      </c>
      <c r="I5" s="127" t="s">
        <v>168</v>
      </c>
      <c r="J5" s="125" t="s">
        <v>202</v>
      </c>
    </row>
    <row r="6" spans="1:10" ht="15.75" thickBot="1">
      <c r="A6" s="313"/>
      <c r="B6" s="313"/>
      <c r="C6" s="130" t="s">
        <v>204</v>
      </c>
      <c r="D6" s="130" t="s">
        <v>205</v>
      </c>
      <c r="E6" s="130" t="s">
        <v>206</v>
      </c>
      <c r="F6" s="130"/>
      <c r="G6" s="131" t="s">
        <v>174</v>
      </c>
      <c r="H6" s="132" t="s">
        <v>175</v>
      </c>
      <c r="I6" s="167"/>
      <c r="J6" s="173"/>
    </row>
    <row r="7" spans="1:10">
      <c r="A7" s="134" t="s">
        <v>207</v>
      </c>
      <c r="B7" s="135" t="s">
        <v>208</v>
      </c>
      <c r="C7" s="136">
        <v>132</v>
      </c>
      <c r="D7" s="134" t="s">
        <v>209</v>
      </c>
      <c r="E7" s="136">
        <v>2132001</v>
      </c>
      <c r="F7" s="134" t="s">
        <v>258</v>
      </c>
      <c r="G7" s="136">
        <v>6009999</v>
      </c>
      <c r="H7" s="134">
        <v>625</v>
      </c>
      <c r="I7" s="174">
        <v>2822000</v>
      </c>
      <c r="J7" s="140" t="s">
        <v>210</v>
      </c>
    </row>
    <row r="8" spans="1:10">
      <c r="A8" s="134" t="s">
        <v>207</v>
      </c>
      <c r="B8" s="135" t="s">
        <v>208</v>
      </c>
      <c r="C8" s="136">
        <v>132</v>
      </c>
      <c r="D8" s="134" t="s">
        <v>209</v>
      </c>
      <c r="E8" s="136">
        <v>2132005</v>
      </c>
      <c r="F8" s="134" t="s">
        <v>258</v>
      </c>
      <c r="G8" s="136">
        <v>6009999</v>
      </c>
      <c r="H8" s="134">
        <v>625</v>
      </c>
      <c r="I8" s="142">
        <v>450000</v>
      </c>
      <c r="J8" s="16" t="s">
        <v>210</v>
      </c>
    </row>
    <row r="9" spans="1:10">
      <c r="A9" s="134" t="s">
        <v>207</v>
      </c>
      <c r="B9" s="135" t="s">
        <v>208</v>
      </c>
      <c r="C9" s="136">
        <v>132</v>
      </c>
      <c r="D9" s="134" t="s">
        <v>209</v>
      </c>
      <c r="E9" s="136">
        <v>2132001</v>
      </c>
      <c r="F9" s="134" t="s">
        <v>258</v>
      </c>
      <c r="G9" s="136">
        <v>6029999</v>
      </c>
      <c r="H9" s="134">
        <v>625</v>
      </c>
      <c r="I9" s="142"/>
      <c r="J9" s="16" t="s">
        <v>179</v>
      </c>
    </row>
    <row r="10" spans="1:10">
      <c r="A10" s="134" t="s">
        <v>207</v>
      </c>
      <c r="B10" s="135" t="s">
        <v>208</v>
      </c>
      <c r="C10" s="136">
        <v>132</v>
      </c>
      <c r="D10" s="134" t="s">
        <v>209</v>
      </c>
      <c r="E10" s="136">
        <v>2132001</v>
      </c>
      <c r="F10" s="134" t="s">
        <v>258</v>
      </c>
      <c r="G10" s="136">
        <v>6029999</v>
      </c>
      <c r="H10" s="134">
        <v>625</v>
      </c>
      <c r="I10" s="142"/>
      <c r="J10" s="16" t="s">
        <v>179</v>
      </c>
    </row>
    <row r="11" spans="1:10">
      <c r="A11" s="134" t="s">
        <v>207</v>
      </c>
      <c r="B11" s="135" t="s">
        <v>208</v>
      </c>
      <c r="C11" s="136">
        <v>132</v>
      </c>
      <c r="D11" s="134" t="s">
        <v>209</v>
      </c>
      <c r="E11" s="136">
        <v>2132001</v>
      </c>
      <c r="F11" s="134" t="s">
        <v>258</v>
      </c>
      <c r="G11" s="136">
        <v>2319999</v>
      </c>
      <c r="H11" s="134">
        <v>625</v>
      </c>
      <c r="I11" s="142"/>
      <c r="J11" s="16" t="s">
        <v>182</v>
      </c>
    </row>
    <row r="12" spans="1:10">
      <c r="A12" s="134" t="s">
        <v>211</v>
      </c>
      <c r="B12" s="135" t="s">
        <v>212</v>
      </c>
      <c r="C12" s="136">
        <v>132</v>
      </c>
      <c r="D12" s="134" t="s">
        <v>209</v>
      </c>
      <c r="E12" s="136">
        <v>2132001</v>
      </c>
      <c r="F12" s="134" t="s">
        <v>258</v>
      </c>
      <c r="G12" s="136">
        <v>6009999</v>
      </c>
      <c r="H12" s="134">
        <v>625</v>
      </c>
      <c r="I12" s="142">
        <v>3450000</v>
      </c>
      <c r="J12" s="16" t="s">
        <v>210</v>
      </c>
    </row>
    <row r="13" spans="1:10">
      <c r="A13" s="134" t="s">
        <v>211</v>
      </c>
      <c r="B13" s="135" t="s">
        <v>212</v>
      </c>
      <c r="C13" s="136">
        <v>132</v>
      </c>
      <c r="D13" s="134" t="s">
        <v>209</v>
      </c>
      <c r="E13" s="136">
        <v>2132005</v>
      </c>
      <c r="F13" s="134" t="s">
        <v>258</v>
      </c>
      <c r="G13" s="136">
        <v>6009999</v>
      </c>
      <c r="H13" s="134">
        <v>625</v>
      </c>
      <c r="I13" s="142">
        <v>450000</v>
      </c>
      <c r="J13" s="16" t="s">
        <v>210</v>
      </c>
    </row>
    <row r="14" spans="1:10">
      <c r="A14" s="134" t="s">
        <v>211</v>
      </c>
      <c r="B14" s="135" t="s">
        <v>212</v>
      </c>
      <c r="C14" s="136">
        <v>132</v>
      </c>
      <c r="D14" s="134" t="s">
        <v>209</v>
      </c>
      <c r="E14" s="136">
        <v>2132001</v>
      </c>
      <c r="F14" s="134" t="s">
        <v>258</v>
      </c>
      <c r="G14" s="136">
        <v>6029999</v>
      </c>
      <c r="H14" s="134">
        <v>625</v>
      </c>
      <c r="I14" s="142">
        <v>4006743</v>
      </c>
      <c r="J14" s="16" t="s">
        <v>179</v>
      </c>
    </row>
    <row r="15" spans="1:10">
      <c r="A15" s="134" t="s">
        <v>211</v>
      </c>
      <c r="B15" s="135" t="s">
        <v>212</v>
      </c>
      <c r="C15" s="136">
        <v>132</v>
      </c>
      <c r="D15" s="134" t="s">
        <v>209</v>
      </c>
      <c r="E15" s="136">
        <v>2132001</v>
      </c>
      <c r="F15" s="134" t="s">
        <v>258</v>
      </c>
      <c r="G15" s="136">
        <v>6029999</v>
      </c>
      <c r="H15" s="134">
        <v>625</v>
      </c>
      <c r="I15" s="142"/>
      <c r="J15" s="16" t="s">
        <v>179</v>
      </c>
    </row>
    <row r="16" spans="1:10">
      <c r="A16" s="134" t="s">
        <v>211</v>
      </c>
      <c r="B16" s="135" t="s">
        <v>212</v>
      </c>
      <c r="C16" s="136">
        <v>132</v>
      </c>
      <c r="D16" s="134" t="s">
        <v>209</v>
      </c>
      <c r="E16" s="136">
        <v>2132001</v>
      </c>
      <c r="F16" s="134" t="s">
        <v>258</v>
      </c>
      <c r="G16" s="136">
        <v>2319999</v>
      </c>
      <c r="H16" s="134">
        <v>625</v>
      </c>
      <c r="I16" s="142">
        <v>700000</v>
      </c>
      <c r="J16" s="16" t="s">
        <v>182</v>
      </c>
    </row>
    <row r="17" spans="1:10">
      <c r="A17" s="134" t="s">
        <v>211</v>
      </c>
      <c r="B17" s="135" t="s">
        <v>212</v>
      </c>
      <c r="C17" s="136">
        <v>132</v>
      </c>
      <c r="D17" s="134" t="s">
        <v>209</v>
      </c>
      <c r="E17" s="136">
        <v>2132001</v>
      </c>
      <c r="F17" s="134" t="s">
        <v>258</v>
      </c>
      <c r="G17" s="136">
        <v>2319999</v>
      </c>
      <c r="H17" s="134">
        <v>625</v>
      </c>
      <c r="I17" s="142"/>
      <c r="J17" s="16" t="s">
        <v>182</v>
      </c>
    </row>
    <row r="18" spans="1:10">
      <c r="A18" s="134" t="s">
        <v>213</v>
      </c>
      <c r="B18" s="135" t="s">
        <v>214</v>
      </c>
      <c r="C18" s="136">
        <v>132</v>
      </c>
      <c r="D18" s="134" t="s">
        <v>209</v>
      </c>
      <c r="E18" s="136">
        <v>2132001</v>
      </c>
      <c r="F18" s="134" t="s">
        <v>258</v>
      </c>
      <c r="G18" s="136">
        <v>6009999</v>
      </c>
      <c r="H18" s="134">
        <v>625</v>
      </c>
      <c r="I18" s="142">
        <v>3450000</v>
      </c>
      <c r="J18" s="16" t="s">
        <v>210</v>
      </c>
    </row>
    <row r="19" spans="1:10">
      <c r="A19" s="134" t="s">
        <v>213</v>
      </c>
      <c r="B19" s="135" t="s">
        <v>214</v>
      </c>
      <c r="C19" s="136">
        <v>132</v>
      </c>
      <c r="D19" s="134" t="s">
        <v>209</v>
      </c>
      <c r="E19" s="136">
        <v>2132005</v>
      </c>
      <c r="F19" s="134" t="s">
        <v>258</v>
      </c>
      <c r="G19" s="136">
        <v>6009999</v>
      </c>
      <c r="H19" s="134">
        <v>625</v>
      </c>
      <c r="I19" s="142">
        <v>450000</v>
      </c>
      <c r="J19" s="16" t="s">
        <v>210</v>
      </c>
    </row>
    <row r="20" spans="1:10">
      <c r="A20" s="134" t="s">
        <v>213</v>
      </c>
      <c r="B20" s="135" t="s">
        <v>214</v>
      </c>
      <c r="C20" s="136">
        <v>132</v>
      </c>
      <c r="D20" s="134" t="s">
        <v>209</v>
      </c>
      <c r="E20" s="136">
        <v>2132001</v>
      </c>
      <c r="F20" s="134" t="s">
        <v>258</v>
      </c>
      <c r="G20" s="136">
        <v>6009999</v>
      </c>
      <c r="H20" s="134">
        <v>625</v>
      </c>
      <c r="I20" s="142"/>
      <c r="J20" s="16" t="s">
        <v>210</v>
      </c>
    </row>
    <row r="21" spans="1:10">
      <c r="A21" s="134" t="s">
        <v>213</v>
      </c>
      <c r="B21" s="135" t="s">
        <v>214</v>
      </c>
      <c r="C21" s="136">
        <v>132</v>
      </c>
      <c r="D21" s="134" t="s">
        <v>209</v>
      </c>
      <c r="E21" s="136">
        <v>2132001</v>
      </c>
      <c r="F21" s="134" t="s">
        <v>258</v>
      </c>
      <c r="G21" s="136">
        <v>6029999</v>
      </c>
      <c r="H21" s="134">
        <v>625</v>
      </c>
      <c r="I21" s="142">
        <v>443257</v>
      </c>
      <c r="J21" s="16" t="s">
        <v>179</v>
      </c>
    </row>
    <row r="22" spans="1:10">
      <c r="A22" s="134" t="s">
        <v>213</v>
      </c>
      <c r="B22" s="135" t="s">
        <v>214</v>
      </c>
      <c r="C22" s="136">
        <v>132</v>
      </c>
      <c r="D22" s="134" t="s">
        <v>209</v>
      </c>
      <c r="E22" s="136">
        <v>2132001</v>
      </c>
      <c r="F22" s="134" t="s">
        <v>258</v>
      </c>
      <c r="G22" s="136">
        <v>6029999</v>
      </c>
      <c r="H22" s="134">
        <v>625</v>
      </c>
      <c r="I22" s="142"/>
      <c r="J22" s="16" t="s">
        <v>179</v>
      </c>
    </row>
    <row r="23" spans="1:10">
      <c r="A23" s="134" t="s">
        <v>213</v>
      </c>
      <c r="B23" s="135" t="s">
        <v>214</v>
      </c>
      <c r="C23" s="136">
        <v>132</v>
      </c>
      <c r="D23" s="134" t="s">
        <v>209</v>
      </c>
      <c r="E23" s="136">
        <v>2132001</v>
      </c>
      <c r="F23" s="134" t="s">
        <v>258</v>
      </c>
      <c r="G23" s="136">
        <v>6009999</v>
      </c>
      <c r="H23" s="134">
        <v>625</v>
      </c>
      <c r="I23" s="142"/>
      <c r="J23" s="16" t="s">
        <v>179</v>
      </c>
    </row>
    <row r="24" spans="1:10">
      <c r="A24" s="134" t="s">
        <v>213</v>
      </c>
      <c r="B24" s="135" t="s">
        <v>214</v>
      </c>
      <c r="C24" s="136">
        <v>132</v>
      </c>
      <c r="D24" s="134" t="s">
        <v>209</v>
      </c>
      <c r="E24" s="136">
        <v>2132001</v>
      </c>
      <c r="F24" s="134" t="s">
        <v>258</v>
      </c>
      <c r="G24" s="136">
        <v>2319999</v>
      </c>
      <c r="H24" s="134">
        <v>625</v>
      </c>
      <c r="I24" s="142"/>
      <c r="J24" s="16" t="s">
        <v>182</v>
      </c>
    </row>
    <row r="25" spans="1:10">
      <c r="A25" s="134" t="s">
        <v>213</v>
      </c>
      <c r="B25" s="135" t="s">
        <v>214</v>
      </c>
      <c r="C25" s="136">
        <v>132</v>
      </c>
      <c r="D25" s="134" t="s">
        <v>209</v>
      </c>
      <c r="E25" s="136">
        <v>2132001</v>
      </c>
      <c r="F25" s="134" t="s">
        <v>258</v>
      </c>
      <c r="G25" s="136">
        <v>2319999</v>
      </c>
      <c r="H25" s="134">
        <v>625</v>
      </c>
      <c r="I25" s="142"/>
      <c r="J25" s="16" t="s">
        <v>182</v>
      </c>
    </row>
    <row r="26" spans="1:10" ht="15.75">
      <c r="A26" s="16"/>
      <c r="B26" s="296" t="s">
        <v>215</v>
      </c>
      <c r="C26" s="319"/>
      <c r="D26" s="297"/>
      <c r="E26" s="8"/>
      <c r="F26" s="134"/>
      <c r="G26" s="16"/>
      <c r="H26" s="16"/>
      <c r="I26" s="175">
        <f>SUM(I7:I25)</f>
        <v>16222000</v>
      </c>
      <c r="J26" s="16"/>
    </row>
    <row r="27" spans="1:10">
      <c r="A27" s="148" t="s">
        <v>216</v>
      </c>
      <c r="B27" s="135" t="s">
        <v>217</v>
      </c>
      <c r="C27" s="136">
        <v>132</v>
      </c>
      <c r="D27" s="134" t="s">
        <v>209</v>
      </c>
      <c r="E27" s="136">
        <v>2132001</v>
      </c>
      <c r="F27" s="134" t="s">
        <v>258</v>
      </c>
      <c r="G27" s="136">
        <v>6009999</v>
      </c>
      <c r="H27" s="134">
        <v>625</v>
      </c>
      <c r="I27" s="142">
        <v>3450000</v>
      </c>
      <c r="J27" s="16" t="s">
        <v>210</v>
      </c>
    </row>
    <row r="28" spans="1:10">
      <c r="A28" s="148" t="s">
        <v>216</v>
      </c>
      <c r="B28" s="135" t="s">
        <v>217</v>
      </c>
      <c r="C28" s="136">
        <v>132</v>
      </c>
      <c r="D28" s="134" t="s">
        <v>209</v>
      </c>
      <c r="E28" s="136">
        <v>2132005</v>
      </c>
      <c r="F28" s="134" t="s">
        <v>258</v>
      </c>
      <c r="G28" s="136">
        <v>6009999</v>
      </c>
      <c r="H28" s="134">
        <v>625</v>
      </c>
      <c r="I28" s="142">
        <v>450000</v>
      </c>
      <c r="J28" s="16" t="s">
        <v>210</v>
      </c>
    </row>
    <row r="29" spans="1:10">
      <c r="A29" s="148" t="s">
        <v>216</v>
      </c>
      <c r="B29" s="135" t="s">
        <v>217</v>
      </c>
      <c r="C29" s="136">
        <v>132</v>
      </c>
      <c r="D29" s="134" t="s">
        <v>209</v>
      </c>
      <c r="E29" s="136">
        <v>2132001</v>
      </c>
      <c r="F29" s="134" t="s">
        <v>258</v>
      </c>
      <c r="G29" s="136">
        <v>6029999</v>
      </c>
      <c r="H29" s="134">
        <v>625</v>
      </c>
      <c r="I29" s="142">
        <v>3680000</v>
      </c>
      <c r="J29" s="16" t="s">
        <v>179</v>
      </c>
    </row>
    <row r="30" spans="1:10">
      <c r="A30" s="148" t="s">
        <v>216</v>
      </c>
      <c r="B30" s="135" t="s">
        <v>217</v>
      </c>
      <c r="C30" s="136">
        <v>132</v>
      </c>
      <c r="D30" s="134" t="s">
        <v>209</v>
      </c>
      <c r="E30" s="136">
        <v>2132001</v>
      </c>
      <c r="F30" s="134" t="s">
        <v>258</v>
      </c>
      <c r="G30" s="136">
        <v>6029999</v>
      </c>
      <c r="H30" s="134">
        <v>625</v>
      </c>
      <c r="I30" s="142"/>
      <c r="J30" s="16" t="s">
        <v>179</v>
      </c>
    </row>
    <row r="31" spans="1:10">
      <c r="A31" s="148" t="s">
        <v>216</v>
      </c>
      <c r="B31" s="135" t="s">
        <v>217</v>
      </c>
      <c r="C31" s="136">
        <v>132</v>
      </c>
      <c r="D31" s="134" t="s">
        <v>209</v>
      </c>
      <c r="E31" s="136">
        <v>2132001</v>
      </c>
      <c r="F31" s="134" t="s">
        <v>258</v>
      </c>
      <c r="G31" s="136">
        <v>2319999</v>
      </c>
      <c r="H31" s="134">
        <v>625</v>
      </c>
      <c r="I31" s="142">
        <v>472000</v>
      </c>
      <c r="J31" s="16" t="s">
        <v>182</v>
      </c>
    </row>
    <row r="32" spans="1:10">
      <c r="A32" s="148" t="s">
        <v>216</v>
      </c>
      <c r="B32" s="135" t="s">
        <v>217</v>
      </c>
      <c r="C32" s="136">
        <v>132</v>
      </c>
      <c r="D32" s="134" t="s">
        <v>209</v>
      </c>
      <c r="E32" s="136">
        <v>2132001</v>
      </c>
      <c r="F32" s="134" t="s">
        <v>258</v>
      </c>
      <c r="G32" s="136">
        <v>6009999</v>
      </c>
      <c r="H32" s="134">
        <v>625</v>
      </c>
      <c r="I32" s="142"/>
      <c r="J32" s="16" t="s">
        <v>182</v>
      </c>
    </row>
    <row r="33" spans="1:10">
      <c r="A33" s="148" t="s">
        <v>218</v>
      </c>
      <c r="B33" s="135" t="s">
        <v>219</v>
      </c>
      <c r="C33" s="136">
        <v>132</v>
      </c>
      <c r="D33" s="134" t="s">
        <v>209</v>
      </c>
      <c r="E33" s="136">
        <v>2132001</v>
      </c>
      <c r="F33" s="134" t="s">
        <v>258</v>
      </c>
      <c r="G33" s="136">
        <v>6009999</v>
      </c>
      <c r="H33" s="134">
        <v>625</v>
      </c>
      <c r="I33" s="142">
        <v>3450000</v>
      </c>
      <c r="J33" s="16" t="s">
        <v>210</v>
      </c>
    </row>
    <row r="34" spans="1:10">
      <c r="A34" s="148" t="s">
        <v>218</v>
      </c>
      <c r="B34" s="135" t="s">
        <v>219</v>
      </c>
      <c r="C34" s="136">
        <v>132</v>
      </c>
      <c r="D34" s="134" t="s">
        <v>209</v>
      </c>
      <c r="E34" s="136">
        <v>2132005</v>
      </c>
      <c r="F34" s="134" t="s">
        <v>258</v>
      </c>
      <c r="G34" s="136">
        <v>6009999</v>
      </c>
      <c r="H34" s="134">
        <v>625</v>
      </c>
      <c r="I34" s="142">
        <v>450000</v>
      </c>
      <c r="J34" s="16" t="s">
        <v>210</v>
      </c>
    </row>
    <row r="35" spans="1:10">
      <c r="A35" s="148" t="s">
        <v>218</v>
      </c>
      <c r="B35" s="135" t="s">
        <v>219</v>
      </c>
      <c r="C35" s="136">
        <v>132</v>
      </c>
      <c r="D35" s="134" t="s">
        <v>209</v>
      </c>
      <c r="E35" s="136">
        <v>2132001</v>
      </c>
      <c r="F35" s="134" t="s">
        <v>258</v>
      </c>
      <c r="G35" s="136">
        <v>6029999</v>
      </c>
      <c r="H35" s="134">
        <v>625</v>
      </c>
      <c r="I35" s="142">
        <v>3015000</v>
      </c>
      <c r="J35" s="16" t="s">
        <v>179</v>
      </c>
    </row>
    <row r="36" spans="1:10">
      <c r="A36" s="148" t="s">
        <v>218</v>
      </c>
      <c r="B36" s="135" t="s">
        <v>219</v>
      </c>
      <c r="C36" s="136">
        <v>132</v>
      </c>
      <c r="D36" s="134" t="s">
        <v>209</v>
      </c>
      <c r="E36" s="136">
        <v>2132001</v>
      </c>
      <c r="F36" s="134" t="s">
        <v>258</v>
      </c>
      <c r="G36" s="136">
        <v>2319999</v>
      </c>
      <c r="H36" s="134">
        <v>625</v>
      </c>
      <c r="I36" s="142"/>
      <c r="J36" s="16" t="s">
        <v>179</v>
      </c>
    </row>
    <row r="37" spans="1:10">
      <c r="A37" s="148" t="s">
        <v>218</v>
      </c>
      <c r="B37" s="135" t="s">
        <v>219</v>
      </c>
      <c r="C37" s="136">
        <v>132</v>
      </c>
      <c r="D37" s="134" t="s">
        <v>209</v>
      </c>
      <c r="E37" s="136">
        <v>2132001</v>
      </c>
      <c r="F37" s="134" t="s">
        <v>258</v>
      </c>
      <c r="G37" s="136">
        <v>2319999</v>
      </c>
      <c r="H37" s="134">
        <v>625</v>
      </c>
      <c r="I37" s="142">
        <v>3150000</v>
      </c>
      <c r="J37" s="16" t="s">
        <v>182</v>
      </c>
    </row>
    <row r="38" spans="1:10">
      <c r="A38" s="148" t="s">
        <v>218</v>
      </c>
      <c r="B38" s="135" t="s">
        <v>219</v>
      </c>
      <c r="C38" s="136">
        <v>132</v>
      </c>
      <c r="D38" s="134" t="s">
        <v>209</v>
      </c>
      <c r="E38" s="136">
        <v>2132001</v>
      </c>
      <c r="F38" s="134" t="s">
        <v>258</v>
      </c>
      <c r="G38" s="136">
        <v>6009999</v>
      </c>
      <c r="H38" s="134">
        <v>625</v>
      </c>
      <c r="I38" s="142"/>
      <c r="J38" s="16" t="s">
        <v>182</v>
      </c>
    </row>
    <row r="39" spans="1:10">
      <c r="A39" s="148" t="s">
        <v>220</v>
      </c>
      <c r="B39" s="135" t="s">
        <v>221</v>
      </c>
      <c r="C39" s="136">
        <v>132</v>
      </c>
      <c r="D39" s="134" t="s">
        <v>209</v>
      </c>
      <c r="E39" s="136">
        <v>2132001</v>
      </c>
      <c r="F39" s="134" t="s">
        <v>258</v>
      </c>
      <c r="G39" s="136">
        <v>6009999</v>
      </c>
      <c r="H39" s="134">
        <v>625</v>
      </c>
      <c r="I39" s="142">
        <v>3450000</v>
      </c>
      <c r="J39" s="16" t="s">
        <v>210</v>
      </c>
    </row>
    <row r="40" spans="1:10">
      <c r="A40" s="148" t="s">
        <v>220</v>
      </c>
      <c r="B40" s="135" t="s">
        <v>221</v>
      </c>
      <c r="C40" s="136">
        <v>132</v>
      </c>
      <c r="D40" s="134" t="s">
        <v>209</v>
      </c>
      <c r="E40" s="136">
        <v>2132005</v>
      </c>
      <c r="F40" s="134" t="s">
        <v>258</v>
      </c>
      <c r="G40" s="136">
        <v>6009999</v>
      </c>
      <c r="H40" s="134">
        <v>625</v>
      </c>
      <c r="I40" s="142">
        <v>450000</v>
      </c>
      <c r="J40" s="16" t="s">
        <v>210</v>
      </c>
    </row>
    <row r="41" spans="1:10">
      <c r="A41" s="148" t="s">
        <v>220</v>
      </c>
      <c r="B41" s="135" t="s">
        <v>221</v>
      </c>
      <c r="C41" s="136">
        <v>132</v>
      </c>
      <c r="D41" s="134" t="s">
        <v>209</v>
      </c>
      <c r="E41" s="136">
        <v>2132001</v>
      </c>
      <c r="F41" s="134" t="s">
        <v>258</v>
      </c>
      <c r="G41" s="136">
        <v>6029999</v>
      </c>
      <c r="H41" s="134">
        <v>625</v>
      </c>
      <c r="I41" s="142">
        <v>2472300</v>
      </c>
      <c r="J41" s="16" t="s">
        <v>179</v>
      </c>
    </row>
    <row r="42" spans="1:10">
      <c r="A42" s="148" t="s">
        <v>220</v>
      </c>
      <c r="B42" s="135" t="s">
        <v>221</v>
      </c>
      <c r="C42" s="136">
        <v>132</v>
      </c>
      <c r="D42" s="134" t="s">
        <v>209</v>
      </c>
      <c r="E42" s="136">
        <v>2132001</v>
      </c>
      <c r="F42" s="134" t="s">
        <v>258</v>
      </c>
      <c r="G42" s="136">
        <v>2319999</v>
      </c>
      <c r="H42" s="134">
        <v>625</v>
      </c>
      <c r="I42" s="142">
        <v>2614700</v>
      </c>
      <c r="J42" s="16" t="s">
        <v>182</v>
      </c>
    </row>
    <row r="43" spans="1:10">
      <c r="A43" s="148" t="s">
        <v>220</v>
      </c>
      <c r="B43" s="135" t="s">
        <v>221</v>
      </c>
      <c r="C43" s="136">
        <v>132</v>
      </c>
      <c r="D43" s="134" t="s">
        <v>209</v>
      </c>
      <c r="E43" s="136">
        <v>2132001</v>
      </c>
      <c r="F43" s="134" t="s">
        <v>258</v>
      </c>
      <c r="G43" s="136">
        <v>6009999</v>
      </c>
      <c r="H43" s="134">
        <v>625</v>
      </c>
      <c r="I43" s="142"/>
      <c r="J43" s="16" t="s">
        <v>179</v>
      </c>
    </row>
    <row r="44" spans="1:10">
      <c r="A44" s="148" t="s">
        <v>220</v>
      </c>
      <c r="B44" s="135" t="s">
        <v>221</v>
      </c>
      <c r="C44" s="136">
        <v>132</v>
      </c>
      <c r="D44" s="134" t="s">
        <v>209</v>
      </c>
      <c r="E44" s="136">
        <v>2132001</v>
      </c>
      <c r="F44" s="134" t="s">
        <v>258</v>
      </c>
      <c r="G44" s="136">
        <v>2319999</v>
      </c>
      <c r="H44" s="134">
        <v>625</v>
      </c>
      <c r="I44" s="142"/>
      <c r="J44" s="16" t="s">
        <v>182</v>
      </c>
    </row>
    <row r="45" spans="1:10" ht="15.75">
      <c r="A45" s="16"/>
      <c r="B45" s="309" t="s">
        <v>222</v>
      </c>
      <c r="C45" s="310"/>
      <c r="D45" s="311"/>
      <c r="E45" s="16"/>
      <c r="F45" s="148"/>
      <c r="G45" s="136"/>
      <c r="H45" s="16"/>
      <c r="I45" s="175">
        <f>SUM(I27:I44)</f>
        <v>27104000</v>
      </c>
      <c r="J45" s="16"/>
    </row>
    <row r="46" spans="1:10">
      <c r="A46" s="148" t="s">
        <v>223</v>
      </c>
      <c r="B46" s="135" t="s">
        <v>224</v>
      </c>
      <c r="C46" s="136">
        <v>132</v>
      </c>
      <c r="D46" s="134" t="s">
        <v>209</v>
      </c>
      <c r="E46" s="136">
        <v>2132001</v>
      </c>
      <c r="F46" s="134" t="s">
        <v>258</v>
      </c>
      <c r="G46" s="136">
        <v>6009999</v>
      </c>
      <c r="H46" s="134">
        <v>625</v>
      </c>
      <c r="I46" s="142">
        <v>3450000</v>
      </c>
      <c r="J46" s="16" t="s">
        <v>210</v>
      </c>
    </row>
    <row r="47" spans="1:10">
      <c r="A47" s="148" t="s">
        <v>223</v>
      </c>
      <c r="B47" s="135" t="s">
        <v>224</v>
      </c>
      <c r="C47" s="136">
        <v>132</v>
      </c>
      <c r="D47" s="134" t="s">
        <v>209</v>
      </c>
      <c r="E47" s="136">
        <v>2132005</v>
      </c>
      <c r="F47" s="134" t="s">
        <v>258</v>
      </c>
      <c r="G47" s="136">
        <v>6009999</v>
      </c>
      <c r="H47" s="134">
        <v>625</v>
      </c>
      <c r="I47" s="142">
        <v>450000</v>
      </c>
      <c r="J47" s="16" t="s">
        <v>210</v>
      </c>
    </row>
    <row r="48" spans="1:10">
      <c r="A48" s="148" t="s">
        <v>223</v>
      </c>
      <c r="B48" s="135" t="s">
        <v>224</v>
      </c>
      <c r="C48" s="136">
        <v>132</v>
      </c>
      <c r="D48" s="134" t="s">
        <v>209</v>
      </c>
      <c r="E48" s="136">
        <v>2132001</v>
      </c>
      <c r="F48" s="134" t="s">
        <v>258</v>
      </c>
      <c r="G48" s="136">
        <v>6029999</v>
      </c>
      <c r="H48" s="134">
        <v>625</v>
      </c>
      <c r="I48" s="142">
        <v>2690000</v>
      </c>
      <c r="J48" s="16" t="s">
        <v>179</v>
      </c>
    </row>
    <row r="49" spans="1:10">
      <c r="A49" s="148" t="s">
        <v>223</v>
      </c>
      <c r="B49" s="135" t="s">
        <v>224</v>
      </c>
      <c r="C49" s="136">
        <v>132</v>
      </c>
      <c r="D49" s="134" t="s">
        <v>209</v>
      </c>
      <c r="E49" s="136">
        <v>2132001</v>
      </c>
      <c r="F49" s="134" t="s">
        <v>258</v>
      </c>
      <c r="G49" s="136">
        <v>6009999</v>
      </c>
      <c r="H49" s="134">
        <v>625</v>
      </c>
      <c r="I49" s="142"/>
      <c r="J49" s="16" t="s">
        <v>179</v>
      </c>
    </row>
    <row r="50" spans="1:10">
      <c r="A50" s="148" t="s">
        <v>223</v>
      </c>
      <c r="B50" s="135" t="s">
        <v>224</v>
      </c>
      <c r="C50" s="136">
        <v>132</v>
      </c>
      <c r="D50" s="134" t="s">
        <v>209</v>
      </c>
      <c r="E50" s="136">
        <v>2132001</v>
      </c>
      <c r="F50" s="134" t="s">
        <v>258</v>
      </c>
      <c r="G50" s="136">
        <v>2319999</v>
      </c>
      <c r="H50" s="134">
        <v>625</v>
      </c>
      <c r="I50" s="142">
        <v>1407000</v>
      </c>
      <c r="J50" s="16" t="s">
        <v>182</v>
      </c>
    </row>
    <row r="51" spans="1:10">
      <c r="A51" s="148" t="s">
        <v>223</v>
      </c>
      <c r="B51" s="135" t="s">
        <v>224</v>
      </c>
      <c r="C51" s="136">
        <v>132</v>
      </c>
      <c r="D51" s="134" t="s">
        <v>209</v>
      </c>
      <c r="E51" s="136">
        <v>2132001</v>
      </c>
      <c r="F51" s="134" t="s">
        <v>258</v>
      </c>
      <c r="G51" s="136">
        <v>6009999</v>
      </c>
      <c r="H51" s="134">
        <v>625</v>
      </c>
      <c r="I51" s="142"/>
      <c r="J51" s="16" t="s">
        <v>182</v>
      </c>
    </row>
    <row r="52" spans="1:10">
      <c r="A52" s="148" t="s">
        <v>225</v>
      </c>
      <c r="B52" s="135" t="s">
        <v>226</v>
      </c>
      <c r="C52" s="136">
        <v>132</v>
      </c>
      <c r="D52" s="134" t="s">
        <v>209</v>
      </c>
      <c r="E52" s="136">
        <v>2132001</v>
      </c>
      <c r="F52" s="134" t="s">
        <v>258</v>
      </c>
      <c r="G52" s="136">
        <v>6009999</v>
      </c>
      <c r="H52" s="134">
        <v>625</v>
      </c>
      <c r="I52" s="142">
        <v>3450000</v>
      </c>
      <c r="J52" s="16" t="s">
        <v>210</v>
      </c>
    </row>
    <row r="53" spans="1:10">
      <c r="A53" s="148" t="s">
        <v>225</v>
      </c>
      <c r="B53" s="135" t="s">
        <v>226</v>
      </c>
      <c r="C53" s="136">
        <v>132</v>
      </c>
      <c r="D53" s="134" t="s">
        <v>209</v>
      </c>
      <c r="E53" s="136">
        <v>2132005</v>
      </c>
      <c r="F53" s="134" t="s">
        <v>258</v>
      </c>
      <c r="G53" s="136">
        <v>6009999</v>
      </c>
      <c r="H53" s="134">
        <v>625</v>
      </c>
      <c r="I53" s="142">
        <v>450000</v>
      </c>
      <c r="J53" s="16" t="s">
        <v>210</v>
      </c>
    </row>
    <row r="54" spans="1:10">
      <c r="A54" s="148" t="s">
        <v>225</v>
      </c>
      <c r="B54" s="135" t="s">
        <v>226</v>
      </c>
      <c r="C54" s="136">
        <v>132</v>
      </c>
      <c r="D54" s="134" t="s">
        <v>209</v>
      </c>
      <c r="E54" s="136">
        <v>2132001</v>
      </c>
      <c r="F54" s="134" t="s">
        <v>258</v>
      </c>
      <c r="G54" s="136">
        <v>6029999</v>
      </c>
      <c r="H54" s="134">
        <v>625</v>
      </c>
      <c r="I54" s="142">
        <v>2645000</v>
      </c>
      <c r="J54" s="16" t="s">
        <v>179</v>
      </c>
    </row>
    <row r="55" spans="1:10">
      <c r="A55" s="148" t="s">
        <v>225</v>
      </c>
      <c r="B55" s="135" t="s">
        <v>226</v>
      </c>
      <c r="C55" s="136">
        <v>132</v>
      </c>
      <c r="D55" s="134" t="s">
        <v>209</v>
      </c>
      <c r="E55" s="136">
        <v>2132001</v>
      </c>
      <c r="F55" s="134" t="s">
        <v>258</v>
      </c>
      <c r="G55" s="136">
        <v>6009999</v>
      </c>
      <c r="H55" s="134">
        <v>625</v>
      </c>
      <c r="I55" s="142"/>
      <c r="J55" s="16" t="s">
        <v>179</v>
      </c>
    </row>
    <row r="56" spans="1:10">
      <c r="A56" s="148" t="s">
        <v>225</v>
      </c>
      <c r="B56" s="135" t="s">
        <v>226</v>
      </c>
      <c r="C56" s="136">
        <v>132</v>
      </c>
      <c r="D56" s="134" t="s">
        <v>209</v>
      </c>
      <c r="E56" s="136">
        <v>2132001</v>
      </c>
      <c r="F56" s="134" t="s">
        <v>258</v>
      </c>
      <c r="G56" s="136">
        <v>6009999</v>
      </c>
      <c r="H56" s="134">
        <v>625</v>
      </c>
      <c r="I56" s="142"/>
      <c r="J56" s="16" t="s">
        <v>179</v>
      </c>
    </row>
    <row r="57" spans="1:10">
      <c r="A57" s="148" t="s">
        <v>225</v>
      </c>
      <c r="B57" s="135" t="s">
        <v>226</v>
      </c>
      <c r="C57" s="136">
        <v>132</v>
      </c>
      <c r="D57" s="134" t="s">
        <v>209</v>
      </c>
      <c r="E57" s="136">
        <v>2132001</v>
      </c>
      <c r="F57" s="134" t="s">
        <v>258</v>
      </c>
      <c r="G57" s="136">
        <v>6009999</v>
      </c>
      <c r="H57" s="134">
        <v>625</v>
      </c>
      <c r="I57" s="142"/>
      <c r="J57" s="16" t="s">
        <v>182</v>
      </c>
    </row>
    <row r="58" spans="1:10">
      <c r="A58" s="148" t="s">
        <v>227</v>
      </c>
      <c r="B58" s="135" t="s">
        <v>228</v>
      </c>
      <c r="C58" s="136">
        <v>132</v>
      </c>
      <c r="D58" s="134" t="s">
        <v>209</v>
      </c>
      <c r="E58" s="136">
        <v>2132001</v>
      </c>
      <c r="F58" s="134" t="s">
        <v>258</v>
      </c>
      <c r="G58" s="136">
        <v>6009999</v>
      </c>
      <c r="H58" s="134">
        <v>625</v>
      </c>
      <c r="I58" s="142">
        <v>3300000</v>
      </c>
      <c r="J58" s="16" t="s">
        <v>210</v>
      </c>
    </row>
    <row r="59" spans="1:10">
      <c r="A59" s="148" t="s">
        <v>227</v>
      </c>
      <c r="B59" s="135" t="s">
        <v>228</v>
      </c>
      <c r="C59" s="136">
        <v>132</v>
      </c>
      <c r="D59" s="134" t="s">
        <v>209</v>
      </c>
      <c r="E59" s="136">
        <v>2132005</v>
      </c>
      <c r="F59" s="134" t="s">
        <v>258</v>
      </c>
      <c r="G59" s="136">
        <v>6009999</v>
      </c>
      <c r="H59" s="134">
        <v>625</v>
      </c>
      <c r="I59" s="142">
        <v>450000</v>
      </c>
      <c r="J59" s="16" t="s">
        <v>210</v>
      </c>
    </row>
    <row r="60" spans="1:10">
      <c r="A60" s="148" t="s">
        <v>227</v>
      </c>
      <c r="B60" s="135" t="s">
        <v>228</v>
      </c>
      <c r="C60" s="136">
        <v>132</v>
      </c>
      <c r="D60" s="134" t="s">
        <v>209</v>
      </c>
      <c r="E60" s="136">
        <v>2132001</v>
      </c>
      <c r="F60" s="134" t="s">
        <v>258</v>
      </c>
      <c r="G60" s="136">
        <v>6029999</v>
      </c>
      <c r="H60" s="134">
        <v>625</v>
      </c>
      <c r="I60" s="142">
        <v>2022000</v>
      </c>
      <c r="J60" s="16" t="s">
        <v>179</v>
      </c>
    </row>
    <row r="61" spans="1:10">
      <c r="A61" s="148" t="s">
        <v>227</v>
      </c>
      <c r="B61" s="135" t="s">
        <v>228</v>
      </c>
      <c r="C61" s="136">
        <v>132</v>
      </c>
      <c r="D61" s="134" t="s">
        <v>209</v>
      </c>
      <c r="E61" s="136">
        <v>2132001</v>
      </c>
      <c r="F61" s="134" t="s">
        <v>258</v>
      </c>
      <c r="G61" s="136">
        <v>6009999</v>
      </c>
      <c r="H61" s="134">
        <v>625</v>
      </c>
      <c r="I61" s="142"/>
      <c r="J61" s="16" t="s">
        <v>179</v>
      </c>
    </row>
    <row r="62" spans="1:10">
      <c r="A62" s="148" t="s">
        <v>227</v>
      </c>
      <c r="B62" s="135" t="s">
        <v>228</v>
      </c>
      <c r="C62" s="136">
        <v>132</v>
      </c>
      <c r="D62" s="134" t="s">
        <v>209</v>
      </c>
      <c r="E62" s="136">
        <v>2132001</v>
      </c>
      <c r="F62" s="134" t="s">
        <v>258</v>
      </c>
      <c r="G62" s="136">
        <v>6009999</v>
      </c>
      <c r="H62" s="134">
        <v>625</v>
      </c>
      <c r="I62" s="142"/>
      <c r="J62" s="16" t="s">
        <v>179</v>
      </c>
    </row>
    <row r="63" spans="1:10">
      <c r="A63" s="148" t="s">
        <v>227</v>
      </c>
      <c r="B63" s="135" t="s">
        <v>228</v>
      </c>
      <c r="C63" s="136">
        <v>132</v>
      </c>
      <c r="D63" s="134" t="s">
        <v>209</v>
      </c>
      <c r="E63" s="136">
        <v>2132001</v>
      </c>
      <c r="F63" s="134" t="s">
        <v>258</v>
      </c>
      <c r="G63" s="136">
        <v>2319999</v>
      </c>
      <c r="H63" s="134">
        <v>625</v>
      </c>
      <c r="I63" s="142">
        <v>699000</v>
      </c>
      <c r="J63" s="16" t="s">
        <v>182</v>
      </c>
    </row>
    <row r="64" spans="1:10" ht="15.75">
      <c r="A64" s="16"/>
      <c r="B64" s="309" t="s">
        <v>229</v>
      </c>
      <c r="C64" s="310"/>
      <c r="D64" s="311"/>
      <c r="E64" s="16"/>
      <c r="F64" s="134"/>
      <c r="G64" s="16"/>
      <c r="H64" s="16"/>
      <c r="I64" s="175">
        <f>SUM(I46:I63)</f>
        <v>21013000</v>
      </c>
      <c r="J64" s="16"/>
    </row>
    <row r="65" spans="1:10">
      <c r="A65" s="148" t="s">
        <v>230</v>
      </c>
      <c r="B65" s="135" t="s">
        <v>231</v>
      </c>
      <c r="C65" s="136">
        <v>132</v>
      </c>
      <c r="D65" s="134" t="s">
        <v>209</v>
      </c>
      <c r="E65" s="136">
        <v>2132001</v>
      </c>
      <c r="F65" s="134" t="s">
        <v>258</v>
      </c>
      <c r="G65" s="136">
        <v>6009999</v>
      </c>
      <c r="H65" s="134">
        <v>625</v>
      </c>
      <c r="I65" s="142">
        <v>3450000</v>
      </c>
      <c r="J65" s="16" t="s">
        <v>210</v>
      </c>
    </row>
    <row r="66" spans="1:10">
      <c r="A66" s="148" t="s">
        <v>230</v>
      </c>
      <c r="B66" s="135" t="s">
        <v>231</v>
      </c>
      <c r="C66" s="136">
        <v>132</v>
      </c>
      <c r="D66" s="134" t="s">
        <v>209</v>
      </c>
      <c r="E66" s="136">
        <v>2132005</v>
      </c>
      <c r="F66" s="134" t="s">
        <v>258</v>
      </c>
      <c r="G66" s="136">
        <v>6009999</v>
      </c>
      <c r="H66" s="134">
        <v>625</v>
      </c>
      <c r="I66" s="142">
        <v>450000</v>
      </c>
      <c r="J66" s="16" t="s">
        <v>210</v>
      </c>
    </row>
    <row r="67" spans="1:10">
      <c r="A67" s="148" t="s">
        <v>230</v>
      </c>
      <c r="B67" s="135" t="s">
        <v>231</v>
      </c>
      <c r="C67" s="136">
        <v>132</v>
      </c>
      <c r="D67" s="134" t="s">
        <v>209</v>
      </c>
      <c r="E67" s="136">
        <v>2132001</v>
      </c>
      <c r="F67" s="134" t="s">
        <v>258</v>
      </c>
      <c r="G67" s="136">
        <v>6029999</v>
      </c>
      <c r="H67" s="134">
        <v>625</v>
      </c>
      <c r="I67" s="142">
        <v>1783000</v>
      </c>
      <c r="J67" s="16" t="s">
        <v>179</v>
      </c>
    </row>
    <row r="68" spans="1:10">
      <c r="A68" s="148" t="s">
        <v>230</v>
      </c>
      <c r="B68" s="135" t="s">
        <v>231</v>
      </c>
      <c r="C68" s="136">
        <v>132</v>
      </c>
      <c r="D68" s="134" t="s">
        <v>209</v>
      </c>
      <c r="E68" s="136">
        <v>2132001</v>
      </c>
      <c r="F68" s="134" t="s">
        <v>258</v>
      </c>
      <c r="G68" s="136">
        <v>6009999</v>
      </c>
      <c r="H68" s="134">
        <v>625</v>
      </c>
      <c r="I68" s="142"/>
      <c r="J68" s="16" t="s">
        <v>179</v>
      </c>
    </row>
    <row r="69" spans="1:10">
      <c r="A69" s="148" t="s">
        <v>230</v>
      </c>
      <c r="B69" s="135" t="s">
        <v>231</v>
      </c>
      <c r="C69" s="136">
        <v>132</v>
      </c>
      <c r="D69" s="134" t="s">
        <v>209</v>
      </c>
      <c r="E69" s="136">
        <v>2132001</v>
      </c>
      <c r="F69" s="134" t="s">
        <v>258</v>
      </c>
      <c r="G69" s="136">
        <v>6009999</v>
      </c>
      <c r="H69" s="134">
        <v>625</v>
      </c>
      <c r="I69" s="142"/>
      <c r="J69" s="16" t="s">
        <v>179</v>
      </c>
    </row>
    <row r="70" spans="1:10">
      <c r="A70" s="148" t="s">
        <v>230</v>
      </c>
      <c r="B70" s="135" t="s">
        <v>231</v>
      </c>
      <c r="C70" s="136">
        <v>132</v>
      </c>
      <c r="D70" s="134" t="s">
        <v>209</v>
      </c>
      <c r="E70" s="136">
        <v>2132001</v>
      </c>
      <c r="F70" s="134" t="s">
        <v>258</v>
      </c>
      <c r="G70" s="136">
        <v>6009999</v>
      </c>
      <c r="H70" s="134">
        <v>625</v>
      </c>
      <c r="I70" s="142"/>
      <c r="J70" s="16" t="s">
        <v>182</v>
      </c>
    </row>
    <row r="71" spans="1:10">
      <c r="A71" s="148" t="s">
        <v>232</v>
      </c>
      <c r="B71" s="135" t="s">
        <v>233</v>
      </c>
      <c r="C71" s="136">
        <v>132</v>
      </c>
      <c r="D71" s="134" t="s">
        <v>209</v>
      </c>
      <c r="E71" s="136">
        <v>2132001</v>
      </c>
      <c r="F71" s="134" t="s">
        <v>258</v>
      </c>
      <c r="G71" s="136">
        <v>6009999</v>
      </c>
      <c r="H71" s="134">
        <v>625</v>
      </c>
      <c r="I71" s="142">
        <v>2753300</v>
      </c>
      <c r="J71" s="16" t="s">
        <v>210</v>
      </c>
    </row>
    <row r="72" spans="1:10">
      <c r="A72" s="148" t="s">
        <v>232</v>
      </c>
      <c r="B72" s="135" t="s">
        <v>233</v>
      </c>
      <c r="C72" s="136">
        <v>132</v>
      </c>
      <c r="D72" s="134" t="s">
        <v>209</v>
      </c>
      <c r="E72" s="136">
        <v>2132005</v>
      </c>
      <c r="F72" s="134" t="s">
        <v>258</v>
      </c>
      <c r="G72" s="136">
        <v>6009999</v>
      </c>
      <c r="H72" s="134">
        <v>625</v>
      </c>
      <c r="I72" s="142">
        <v>450000</v>
      </c>
      <c r="J72" s="16" t="s">
        <v>210</v>
      </c>
    </row>
    <row r="73" spans="1:10">
      <c r="A73" s="148" t="s">
        <v>232</v>
      </c>
      <c r="B73" s="135" t="s">
        <v>233</v>
      </c>
      <c r="C73" s="136">
        <v>132</v>
      </c>
      <c r="D73" s="134" t="s">
        <v>209</v>
      </c>
      <c r="E73" s="136">
        <v>2132001</v>
      </c>
      <c r="F73" s="134" t="s">
        <v>258</v>
      </c>
      <c r="G73" s="136">
        <v>6029999</v>
      </c>
      <c r="H73" s="134">
        <v>625</v>
      </c>
      <c r="I73" s="142">
        <v>2108700</v>
      </c>
      <c r="J73" s="16" t="s">
        <v>179</v>
      </c>
    </row>
    <row r="74" spans="1:10">
      <c r="A74" s="148" t="s">
        <v>232</v>
      </c>
      <c r="B74" s="135" t="s">
        <v>233</v>
      </c>
      <c r="C74" s="136">
        <v>132</v>
      </c>
      <c r="D74" s="134" t="s">
        <v>209</v>
      </c>
      <c r="E74" s="136">
        <v>2132001</v>
      </c>
      <c r="F74" s="134" t="s">
        <v>258</v>
      </c>
      <c r="G74" s="136">
        <v>6009999</v>
      </c>
      <c r="H74" s="134">
        <v>625</v>
      </c>
      <c r="I74" s="142"/>
      <c r="J74" s="16" t="s">
        <v>179</v>
      </c>
    </row>
    <row r="75" spans="1:10">
      <c r="A75" s="148" t="s">
        <v>232</v>
      </c>
      <c r="B75" s="135" t="s">
        <v>233</v>
      </c>
      <c r="C75" s="136">
        <v>132</v>
      </c>
      <c r="D75" s="134" t="s">
        <v>209</v>
      </c>
      <c r="E75" s="136">
        <v>2132001</v>
      </c>
      <c r="F75" s="134" t="s">
        <v>258</v>
      </c>
      <c r="G75" s="136">
        <v>6009999</v>
      </c>
      <c r="H75" s="134">
        <v>625</v>
      </c>
      <c r="I75" s="142"/>
      <c r="J75" s="16" t="s">
        <v>179</v>
      </c>
    </row>
    <row r="76" spans="1:10">
      <c r="A76" s="148" t="s">
        <v>232</v>
      </c>
      <c r="B76" s="135" t="s">
        <v>233</v>
      </c>
      <c r="C76" s="136">
        <v>132</v>
      </c>
      <c r="D76" s="134" t="s">
        <v>209</v>
      </c>
      <c r="E76" s="136">
        <v>2132001</v>
      </c>
      <c r="F76" s="134" t="s">
        <v>258</v>
      </c>
      <c r="G76" s="136">
        <v>2319999</v>
      </c>
      <c r="H76" s="134">
        <v>625</v>
      </c>
      <c r="I76" s="142"/>
      <c r="J76" s="16" t="s">
        <v>182</v>
      </c>
    </row>
    <row r="77" spans="1:10">
      <c r="A77" s="148" t="s">
        <v>232</v>
      </c>
      <c r="B77" s="135" t="s">
        <v>233</v>
      </c>
      <c r="C77" s="136">
        <v>132</v>
      </c>
      <c r="D77" s="134" t="s">
        <v>209</v>
      </c>
      <c r="E77" s="136">
        <v>2132001</v>
      </c>
      <c r="F77" s="134" t="s">
        <v>258</v>
      </c>
      <c r="G77" s="136">
        <v>6009999</v>
      </c>
      <c r="H77" s="134">
        <v>625</v>
      </c>
      <c r="I77" s="142"/>
      <c r="J77" s="16" t="s">
        <v>210</v>
      </c>
    </row>
    <row r="78" spans="1:10">
      <c r="A78" s="148" t="s">
        <v>234</v>
      </c>
      <c r="B78" s="135" t="s">
        <v>235</v>
      </c>
      <c r="C78" s="136">
        <v>132</v>
      </c>
      <c r="D78" s="134" t="s">
        <v>209</v>
      </c>
      <c r="E78" s="136">
        <v>2132001</v>
      </c>
      <c r="F78" s="134" t="s">
        <v>258</v>
      </c>
      <c r="G78" s="136">
        <v>6009999</v>
      </c>
      <c r="H78" s="134">
        <v>625</v>
      </c>
      <c r="I78" s="142">
        <v>574000</v>
      </c>
      <c r="J78" s="16" t="s">
        <v>210</v>
      </c>
    </row>
    <row r="79" spans="1:10">
      <c r="A79" s="148" t="s">
        <v>234</v>
      </c>
      <c r="B79" s="135" t="s">
        <v>235</v>
      </c>
      <c r="C79" s="136">
        <v>132</v>
      </c>
      <c r="D79" s="134" t="s">
        <v>209</v>
      </c>
      <c r="E79" s="136">
        <v>2132005</v>
      </c>
      <c r="F79" s="134" t="s">
        <v>258</v>
      </c>
      <c r="G79" s="136">
        <v>6009999</v>
      </c>
      <c r="H79" s="134">
        <v>625</v>
      </c>
      <c r="I79" s="142">
        <v>450000</v>
      </c>
      <c r="J79" s="16" t="s">
        <v>210</v>
      </c>
    </row>
    <row r="80" spans="1:10">
      <c r="A80" s="148" t="s">
        <v>234</v>
      </c>
      <c r="B80" s="135" t="s">
        <v>235</v>
      </c>
      <c r="C80" s="136">
        <v>132</v>
      </c>
      <c r="D80" s="134" t="s">
        <v>209</v>
      </c>
      <c r="E80" s="136">
        <v>2132001</v>
      </c>
      <c r="F80" s="134" t="s">
        <v>258</v>
      </c>
      <c r="G80" s="136">
        <v>6029999</v>
      </c>
      <c r="H80" s="134">
        <v>625</v>
      </c>
      <c r="I80" s="142">
        <v>2086000</v>
      </c>
      <c r="J80" s="16" t="s">
        <v>179</v>
      </c>
    </row>
    <row r="81" spans="1:10">
      <c r="A81" s="148" t="s">
        <v>234</v>
      </c>
      <c r="B81" s="135" t="s">
        <v>235</v>
      </c>
      <c r="C81" s="136">
        <v>132</v>
      </c>
      <c r="D81" s="134" t="s">
        <v>209</v>
      </c>
      <c r="E81" s="136">
        <v>2132001</v>
      </c>
      <c r="F81" s="134" t="s">
        <v>258</v>
      </c>
      <c r="G81" s="136">
        <v>6009999</v>
      </c>
      <c r="H81" s="134">
        <v>625</v>
      </c>
      <c r="I81" s="142"/>
      <c r="J81" s="16" t="s">
        <v>179</v>
      </c>
    </row>
    <row r="82" spans="1:10">
      <c r="A82" s="148" t="s">
        <v>234</v>
      </c>
      <c r="B82" s="135" t="s">
        <v>235</v>
      </c>
      <c r="C82" s="136">
        <v>132</v>
      </c>
      <c r="D82" s="134" t="s">
        <v>209</v>
      </c>
      <c r="E82" s="136">
        <v>2132001</v>
      </c>
      <c r="F82" s="134" t="s">
        <v>258</v>
      </c>
      <c r="G82" s="136">
        <v>6009999</v>
      </c>
      <c r="H82" s="134">
        <v>625</v>
      </c>
      <c r="I82" s="142"/>
      <c r="J82" s="16" t="s">
        <v>179</v>
      </c>
    </row>
    <row r="83" spans="1:10">
      <c r="A83" s="148" t="s">
        <v>234</v>
      </c>
      <c r="B83" s="135" t="s">
        <v>235</v>
      </c>
      <c r="C83" s="136">
        <v>132</v>
      </c>
      <c r="D83" s="134" t="s">
        <v>209</v>
      </c>
      <c r="E83" s="136">
        <v>2132001</v>
      </c>
      <c r="F83" s="134" t="s">
        <v>258</v>
      </c>
      <c r="G83" s="136">
        <v>2319999</v>
      </c>
      <c r="H83" s="134">
        <v>625</v>
      </c>
      <c r="I83" s="142">
        <v>925000</v>
      </c>
      <c r="J83" s="16" t="s">
        <v>182</v>
      </c>
    </row>
    <row r="84" spans="1:10">
      <c r="A84" s="148" t="s">
        <v>234</v>
      </c>
      <c r="B84" s="135" t="s">
        <v>235</v>
      </c>
      <c r="C84" s="136">
        <v>132</v>
      </c>
      <c r="D84" s="134" t="s">
        <v>209</v>
      </c>
      <c r="E84" s="136">
        <v>2132001</v>
      </c>
      <c r="F84" s="176" t="s">
        <v>258</v>
      </c>
      <c r="G84" s="136">
        <v>6009999</v>
      </c>
      <c r="H84" s="134">
        <v>625</v>
      </c>
      <c r="I84" s="16"/>
      <c r="J84" s="16" t="s">
        <v>182</v>
      </c>
    </row>
    <row r="85" spans="1:10" ht="15.75">
      <c r="A85" s="148"/>
      <c r="B85" s="296" t="s">
        <v>236</v>
      </c>
      <c r="C85" s="319"/>
      <c r="D85" s="297"/>
      <c r="E85" s="104"/>
      <c r="F85" s="134"/>
      <c r="G85" s="177"/>
      <c r="H85" s="16"/>
      <c r="I85" s="2">
        <f>SUM(I65:I84)</f>
        <v>15030000</v>
      </c>
      <c r="J85" s="16"/>
    </row>
    <row r="86" spans="1:10" ht="18.75">
      <c r="A86" s="148"/>
      <c r="B86" s="315" t="s">
        <v>237</v>
      </c>
      <c r="C86" s="316"/>
      <c r="D86" s="317"/>
      <c r="E86" s="104"/>
      <c r="F86" s="134"/>
      <c r="G86" s="177"/>
      <c r="H86" s="16"/>
      <c r="I86" s="83">
        <f>I85+I64+I45+I26</f>
        <v>79369000</v>
      </c>
      <c r="J86" s="16"/>
    </row>
    <row r="87" spans="1:10">
      <c r="F87" s="178"/>
      <c r="J87" s="26">
        <f>I86-E4</f>
        <v>-3595000</v>
      </c>
    </row>
    <row r="88" spans="1:10">
      <c r="F88" s="178"/>
    </row>
    <row r="89" spans="1:10" ht="18.75">
      <c r="B89" s="318" t="s">
        <v>194</v>
      </c>
      <c r="C89" s="318"/>
      <c r="D89" s="318"/>
      <c r="F89" s="178"/>
      <c r="H89" s="318" t="s">
        <v>195</v>
      </c>
      <c r="I89" s="318"/>
      <c r="J89" s="318"/>
    </row>
    <row r="90" spans="1:10" ht="18.75">
      <c r="B90" s="318" t="s">
        <v>196</v>
      </c>
      <c r="C90" s="318"/>
      <c r="D90" s="318"/>
      <c r="F90" s="178"/>
      <c r="H90" s="318" t="s">
        <v>197</v>
      </c>
      <c r="I90" s="318"/>
      <c r="J90" s="318"/>
    </row>
  </sheetData>
  <mergeCells count="11">
    <mergeCell ref="B86:D86"/>
    <mergeCell ref="B89:D89"/>
    <mergeCell ref="H89:J89"/>
    <mergeCell ref="B90:D90"/>
    <mergeCell ref="H90:J90"/>
    <mergeCell ref="B85:D85"/>
    <mergeCell ref="A5:A6"/>
    <mergeCell ref="B5:B6"/>
    <mergeCell ref="B26:D26"/>
    <mergeCell ref="B45:D45"/>
    <mergeCell ref="B64:D6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Q86"/>
  <sheetViews>
    <sheetView workbookViewId="0">
      <selection activeCell="O83" sqref="O83"/>
    </sheetView>
  </sheetViews>
  <sheetFormatPr defaultRowHeight="15"/>
  <cols>
    <col min="1" max="1" width="6.28515625" customWidth="1"/>
    <col min="2" max="2" width="5.7109375" customWidth="1"/>
    <col min="3" max="3" width="12.140625" customWidth="1"/>
    <col min="4" max="4" width="15.5703125" customWidth="1"/>
    <col min="5" max="5" width="7.5703125" customWidth="1"/>
    <col min="6" max="6" width="7.85546875" customWidth="1"/>
    <col min="7" max="7" width="8.28515625" customWidth="1"/>
    <col min="8" max="8" width="10.28515625" customWidth="1"/>
    <col min="9" max="9" width="11.7109375" customWidth="1"/>
    <col min="10" max="10" width="33.28515625" customWidth="1"/>
    <col min="11" max="11" width="8.140625" customWidth="1"/>
    <col min="12" max="12" width="11.5703125" customWidth="1"/>
    <col min="17" max="17" width="10.140625" bestFit="1" customWidth="1"/>
  </cols>
  <sheetData>
    <row r="1" spans="1:13" ht="18.75">
      <c r="A1" s="85" t="s">
        <v>293</v>
      </c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13" ht="16.5" thickBot="1">
      <c r="I2" s="87" t="s">
        <v>259</v>
      </c>
    </row>
    <row r="3" spans="1:13" ht="15.75">
      <c r="A3" s="179" t="s">
        <v>160</v>
      </c>
      <c r="B3" s="179" t="s">
        <v>161</v>
      </c>
      <c r="C3" s="179" t="s">
        <v>260</v>
      </c>
      <c r="D3" s="179" t="s">
        <v>261</v>
      </c>
      <c r="E3" s="179" t="s">
        <v>164</v>
      </c>
      <c r="F3" s="179" t="s">
        <v>165</v>
      </c>
      <c r="G3" s="179" t="s">
        <v>166</v>
      </c>
      <c r="H3" s="179" t="s">
        <v>167</v>
      </c>
      <c r="I3" s="179" t="s">
        <v>168</v>
      </c>
      <c r="J3" s="180" t="s">
        <v>262</v>
      </c>
      <c r="K3" s="181" t="s">
        <v>263</v>
      </c>
      <c r="L3" s="326" t="s">
        <v>264</v>
      </c>
      <c r="M3" s="61" t="s">
        <v>265</v>
      </c>
    </row>
    <row r="4" spans="1:13" ht="15.75">
      <c r="A4" s="182" t="s">
        <v>170</v>
      </c>
      <c r="B4" s="182" t="s">
        <v>171</v>
      </c>
      <c r="C4" s="182" t="s">
        <v>172</v>
      </c>
      <c r="D4" s="182" t="s">
        <v>173</v>
      </c>
      <c r="E4" s="182"/>
      <c r="F4" s="182"/>
      <c r="G4" s="182" t="s">
        <v>174</v>
      </c>
      <c r="H4" s="182" t="s">
        <v>175</v>
      </c>
      <c r="I4" s="182"/>
      <c r="J4" s="183" t="s">
        <v>266</v>
      </c>
      <c r="K4" s="184" t="s">
        <v>267</v>
      </c>
      <c r="L4" s="326"/>
      <c r="M4" s="61"/>
    </row>
    <row r="5" spans="1:13">
      <c r="A5" s="136">
        <v>132</v>
      </c>
      <c r="B5" s="136">
        <v>0</v>
      </c>
      <c r="C5" s="136">
        <v>2132001</v>
      </c>
      <c r="D5" s="16" t="s">
        <v>176</v>
      </c>
      <c r="E5" s="134" t="s">
        <v>177</v>
      </c>
      <c r="F5" s="136">
        <v>9120</v>
      </c>
      <c r="G5" s="136">
        <v>2310000</v>
      </c>
      <c r="H5" s="136">
        <v>625</v>
      </c>
      <c r="I5" s="169"/>
      <c r="J5" s="16" t="s">
        <v>268</v>
      </c>
      <c r="K5" s="104" t="s">
        <v>269</v>
      </c>
      <c r="L5" s="16">
        <v>13220096</v>
      </c>
      <c r="M5" s="61"/>
    </row>
    <row r="6" spans="1:13">
      <c r="A6" s="136">
        <v>132</v>
      </c>
      <c r="B6" s="136">
        <v>0</v>
      </c>
      <c r="C6" s="136">
        <v>2132001</v>
      </c>
      <c r="D6" s="16" t="s">
        <v>176</v>
      </c>
      <c r="E6" s="134" t="s">
        <v>177</v>
      </c>
      <c r="F6" s="136">
        <v>9120</v>
      </c>
      <c r="G6" s="136">
        <v>2310000</v>
      </c>
      <c r="H6" s="136">
        <v>625</v>
      </c>
      <c r="I6" s="169"/>
      <c r="J6" s="16" t="s">
        <v>270</v>
      </c>
      <c r="K6" s="104" t="s">
        <v>269</v>
      </c>
      <c r="L6" s="16">
        <v>1320097</v>
      </c>
      <c r="M6" s="61"/>
    </row>
    <row r="7" spans="1:13">
      <c r="A7" s="136">
        <v>132</v>
      </c>
      <c r="B7" s="136">
        <v>0</v>
      </c>
      <c r="C7" s="136">
        <v>2132001</v>
      </c>
      <c r="D7" s="16" t="s">
        <v>176</v>
      </c>
      <c r="E7" s="134" t="s">
        <v>177</v>
      </c>
      <c r="F7" s="136">
        <v>9120</v>
      </c>
      <c r="G7" s="136">
        <v>2310000</v>
      </c>
      <c r="H7" s="136">
        <v>625</v>
      </c>
      <c r="I7" s="169"/>
      <c r="J7" s="16" t="s">
        <v>271</v>
      </c>
      <c r="K7" s="104" t="s">
        <v>269</v>
      </c>
      <c r="L7" s="16">
        <v>1320098</v>
      </c>
      <c r="M7" s="61"/>
    </row>
    <row r="8" spans="1:13" ht="18.75">
      <c r="A8" s="320" t="s">
        <v>154</v>
      </c>
      <c r="B8" s="320"/>
      <c r="C8" s="111"/>
      <c r="D8" s="6"/>
      <c r="E8" s="171"/>
      <c r="F8" s="111"/>
      <c r="G8" s="111"/>
      <c r="H8" s="111"/>
      <c r="I8" s="170">
        <f>SUM(I5:I7)</f>
        <v>0</v>
      </c>
      <c r="J8" s="6"/>
      <c r="K8" s="185"/>
      <c r="L8" s="16"/>
      <c r="M8" s="61"/>
    </row>
    <row r="9" spans="1:13">
      <c r="A9" s="136">
        <v>132</v>
      </c>
      <c r="B9" s="136">
        <v>0</v>
      </c>
      <c r="C9" s="136">
        <v>2132001</v>
      </c>
      <c r="D9" s="16" t="s">
        <v>176</v>
      </c>
      <c r="E9" s="134" t="s">
        <v>177</v>
      </c>
      <c r="F9" s="136">
        <v>9230</v>
      </c>
      <c r="G9" s="136">
        <v>2310000</v>
      </c>
      <c r="H9" s="136">
        <v>625</v>
      </c>
      <c r="I9" s="169"/>
      <c r="J9" s="16" t="s">
        <v>270</v>
      </c>
      <c r="K9" s="104" t="s">
        <v>269</v>
      </c>
      <c r="L9" s="16">
        <v>1320099</v>
      </c>
      <c r="M9" s="61"/>
    </row>
    <row r="10" spans="1:13">
      <c r="A10" s="136">
        <v>132</v>
      </c>
      <c r="B10" s="136">
        <v>0</v>
      </c>
      <c r="C10" s="136">
        <v>2132001</v>
      </c>
      <c r="D10" s="16" t="s">
        <v>176</v>
      </c>
      <c r="E10" s="134" t="s">
        <v>177</v>
      </c>
      <c r="F10" s="136">
        <v>9230</v>
      </c>
      <c r="G10" s="136">
        <v>2310000</v>
      </c>
      <c r="H10" s="136">
        <v>625</v>
      </c>
      <c r="I10" s="169"/>
      <c r="J10" s="16" t="s">
        <v>272</v>
      </c>
      <c r="K10" s="104" t="s">
        <v>269</v>
      </c>
      <c r="L10" s="16">
        <v>1320100</v>
      </c>
      <c r="M10" s="61"/>
    </row>
    <row r="11" spans="1:13" ht="18.75">
      <c r="A11" s="320" t="s">
        <v>154</v>
      </c>
      <c r="B11" s="320"/>
      <c r="C11" s="111"/>
      <c r="D11" s="6"/>
      <c r="E11" s="171"/>
      <c r="F11" s="111"/>
      <c r="G11" s="111"/>
      <c r="H11" s="111"/>
      <c r="I11" s="170">
        <f>SUM(I9:I10)</f>
        <v>0</v>
      </c>
      <c r="J11" s="6"/>
      <c r="K11" s="185"/>
      <c r="L11" s="16"/>
      <c r="M11" s="61"/>
    </row>
    <row r="12" spans="1:13">
      <c r="A12" s="136">
        <v>132</v>
      </c>
      <c r="B12" s="136">
        <v>0</v>
      </c>
      <c r="C12" s="136">
        <v>2132001</v>
      </c>
      <c r="D12" s="16" t="s">
        <v>176</v>
      </c>
      <c r="E12" s="134" t="s">
        <v>177</v>
      </c>
      <c r="F12" s="136">
        <v>4530</v>
      </c>
      <c r="G12" s="136">
        <v>2310000</v>
      </c>
      <c r="H12" s="136">
        <v>625</v>
      </c>
      <c r="I12" s="203">
        <v>6000000</v>
      </c>
      <c r="J12" s="16" t="s">
        <v>273</v>
      </c>
      <c r="K12" s="104" t="s">
        <v>269</v>
      </c>
      <c r="L12" s="16"/>
      <c r="M12" s="61"/>
    </row>
    <row r="13" spans="1:13">
      <c r="A13" s="136">
        <v>132</v>
      </c>
      <c r="B13" s="136">
        <v>0</v>
      </c>
      <c r="C13" s="136">
        <v>2132001</v>
      </c>
      <c r="D13" s="16" t="s">
        <v>176</v>
      </c>
      <c r="E13" s="134" t="s">
        <v>177</v>
      </c>
      <c r="F13" s="136">
        <v>4530</v>
      </c>
      <c r="G13" s="136">
        <v>2310000</v>
      </c>
      <c r="H13" s="136">
        <v>625</v>
      </c>
      <c r="I13" s="169"/>
      <c r="J13" s="16" t="s">
        <v>274</v>
      </c>
      <c r="K13" s="104" t="s">
        <v>269</v>
      </c>
      <c r="L13" s="16"/>
      <c r="M13" s="61"/>
    </row>
    <row r="14" spans="1:13">
      <c r="A14" s="136">
        <v>132</v>
      </c>
      <c r="B14" s="136">
        <v>0</v>
      </c>
      <c r="C14" s="136">
        <v>2132001</v>
      </c>
      <c r="D14" s="16" t="s">
        <v>176</v>
      </c>
      <c r="E14" s="134" t="s">
        <v>177</v>
      </c>
      <c r="F14" s="136">
        <v>4530</v>
      </c>
      <c r="G14" s="136">
        <v>2310000</v>
      </c>
      <c r="H14" s="136">
        <v>625</v>
      </c>
      <c r="I14" s="203">
        <v>4000000</v>
      </c>
      <c r="J14" s="16" t="s">
        <v>275</v>
      </c>
      <c r="K14" s="104" t="s">
        <v>269</v>
      </c>
      <c r="L14" s="16"/>
      <c r="M14" s="204"/>
    </row>
    <row r="15" spans="1:13">
      <c r="A15" s="136">
        <v>132</v>
      </c>
      <c r="B15" s="136">
        <v>0</v>
      </c>
      <c r="C15" s="136">
        <v>2132001</v>
      </c>
      <c r="D15" s="16" t="s">
        <v>176</v>
      </c>
      <c r="E15" s="134" t="s">
        <v>177</v>
      </c>
      <c r="F15" s="136">
        <v>4530</v>
      </c>
      <c r="G15" s="136">
        <v>2310000</v>
      </c>
      <c r="H15" s="136">
        <v>625</v>
      </c>
      <c r="I15" s="169"/>
      <c r="J15" s="16" t="s">
        <v>276</v>
      </c>
      <c r="K15" s="104" t="s">
        <v>269</v>
      </c>
      <c r="L15" s="16"/>
      <c r="M15" s="61"/>
    </row>
    <row r="16" spans="1:13">
      <c r="A16" s="136">
        <v>132</v>
      </c>
      <c r="B16" s="136">
        <v>0</v>
      </c>
      <c r="C16" s="136">
        <v>2132001</v>
      </c>
      <c r="D16" s="16" t="s">
        <v>176</v>
      </c>
      <c r="E16" s="134" t="s">
        <v>177</v>
      </c>
      <c r="F16" s="136">
        <v>4530</v>
      </c>
      <c r="G16" s="136">
        <v>2310000</v>
      </c>
      <c r="H16" s="136">
        <v>625</v>
      </c>
      <c r="I16" s="203">
        <v>3000000</v>
      </c>
      <c r="J16" s="16" t="s">
        <v>300</v>
      </c>
      <c r="K16" s="104" t="s">
        <v>269</v>
      </c>
      <c r="L16" s="16"/>
      <c r="M16" s="61"/>
    </row>
    <row r="17" spans="1:17">
      <c r="A17" s="136">
        <v>132</v>
      </c>
      <c r="B17" s="136">
        <v>0</v>
      </c>
      <c r="C17" s="136">
        <v>2132001</v>
      </c>
      <c r="D17" s="16" t="s">
        <v>176</v>
      </c>
      <c r="E17" s="134" t="s">
        <v>177</v>
      </c>
      <c r="F17" s="136">
        <v>4530</v>
      </c>
      <c r="G17" s="136">
        <v>2310000</v>
      </c>
      <c r="H17" s="136">
        <v>625</v>
      </c>
      <c r="I17" s="203">
        <v>8000000</v>
      </c>
      <c r="J17" s="16" t="s">
        <v>301</v>
      </c>
      <c r="K17" s="104" t="s">
        <v>269</v>
      </c>
      <c r="L17" s="16"/>
      <c r="M17" s="61"/>
      <c r="Q17" s="26">
        <f>I37+I34+I23+I22+I20+I19+I17+I16+I14+I12</f>
        <v>39807000</v>
      </c>
    </row>
    <row r="18" spans="1:17">
      <c r="A18" s="136">
        <v>132</v>
      </c>
      <c r="B18" s="136">
        <v>0</v>
      </c>
      <c r="C18" s="136">
        <v>2132001</v>
      </c>
      <c r="D18" s="16" t="s">
        <v>176</v>
      </c>
      <c r="E18" s="134" t="s">
        <v>177</v>
      </c>
      <c r="F18" s="136">
        <v>4530</v>
      </c>
      <c r="G18" s="136">
        <v>2310000</v>
      </c>
      <c r="H18" s="136">
        <v>625</v>
      </c>
      <c r="I18" s="169"/>
      <c r="J18" s="16" t="s">
        <v>277</v>
      </c>
      <c r="K18" s="104" t="s">
        <v>269</v>
      </c>
      <c r="L18" s="16"/>
      <c r="M18" s="61"/>
    </row>
    <row r="19" spans="1:17">
      <c r="A19" s="136">
        <v>132</v>
      </c>
      <c r="B19" s="136">
        <v>0</v>
      </c>
      <c r="C19" s="136">
        <v>2132001</v>
      </c>
      <c r="D19" s="16" t="s">
        <v>176</v>
      </c>
      <c r="E19" s="134" t="s">
        <v>177</v>
      </c>
      <c r="F19" s="136">
        <v>4530</v>
      </c>
      <c r="G19" s="136">
        <v>2310000</v>
      </c>
      <c r="H19" s="136">
        <v>625</v>
      </c>
      <c r="I19" s="203">
        <v>6807000</v>
      </c>
      <c r="J19" s="16" t="s">
        <v>302</v>
      </c>
      <c r="K19" s="104" t="s">
        <v>269</v>
      </c>
      <c r="L19" s="16">
        <v>1320101</v>
      </c>
      <c r="M19" s="61"/>
    </row>
    <row r="20" spans="1:17">
      <c r="A20" s="136">
        <v>132</v>
      </c>
      <c r="B20" s="136">
        <v>0</v>
      </c>
      <c r="C20" s="136">
        <v>2132001</v>
      </c>
      <c r="D20" s="16" t="s">
        <v>176</v>
      </c>
      <c r="E20" s="134" t="s">
        <v>177</v>
      </c>
      <c r="F20" s="136">
        <v>4530</v>
      </c>
      <c r="G20" s="136">
        <v>2310000</v>
      </c>
      <c r="H20" s="136">
        <v>625</v>
      </c>
      <c r="I20" s="203">
        <v>2000000</v>
      </c>
      <c r="J20" s="186" t="s">
        <v>299</v>
      </c>
      <c r="K20" s="104" t="s">
        <v>269</v>
      </c>
      <c r="L20" s="16">
        <v>1320102</v>
      </c>
      <c r="M20" s="61"/>
    </row>
    <row r="21" spans="1:17">
      <c r="A21" s="136">
        <v>132</v>
      </c>
      <c r="B21" s="136">
        <v>0</v>
      </c>
      <c r="C21" s="136">
        <v>2132001</v>
      </c>
      <c r="D21" s="16" t="s">
        <v>176</v>
      </c>
      <c r="E21" s="134" t="s">
        <v>177</v>
      </c>
      <c r="F21" s="136">
        <v>4530</v>
      </c>
      <c r="G21" s="136">
        <v>2310000</v>
      </c>
      <c r="H21" s="136">
        <v>625</v>
      </c>
      <c r="I21" s="169"/>
      <c r="J21" s="16" t="s">
        <v>278</v>
      </c>
      <c r="K21" s="104" t="s">
        <v>269</v>
      </c>
      <c r="L21" s="16">
        <v>1320103</v>
      </c>
      <c r="M21" s="61"/>
    </row>
    <row r="22" spans="1:17">
      <c r="A22" s="136">
        <v>132</v>
      </c>
      <c r="B22" s="136">
        <v>0</v>
      </c>
      <c r="C22" s="136">
        <v>2132001</v>
      </c>
      <c r="D22" s="16" t="s">
        <v>176</v>
      </c>
      <c r="E22" s="134" t="s">
        <v>177</v>
      </c>
      <c r="F22" s="136">
        <v>4530</v>
      </c>
      <c r="G22" s="136">
        <v>2310000</v>
      </c>
      <c r="H22" s="136">
        <v>625</v>
      </c>
      <c r="I22" s="203">
        <v>3000000</v>
      </c>
      <c r="J22" s="16" t="s">
        <v>76</v>
      </c>
      <c r="K22" s="104" t="s">
        <v>269</v>
      </c>
      <c r="L22" s="16">
        <v>1320104</v>
      </c>
      <c r="M22" s="205"/>
    </row>
    <row r="23" spans="1:17">
      <c r="A23" s="136">
        <v>132</v>
      </c>
      <c r="B23" s="136">
        <v>0</v>
      </c>
      <c r="C23" s="136">
        <v>2132001</v>
      </c>
      <c r="D23" s="16" t="s">
        <v>176</v>
      </c>
      <c r="E23" s="134" t="s">
        <v>177</v>
      </c>
      <c r="F23" s="136">
        <v>4530</v>
      </c>
      <c r="G23" s="136">
        <v>2310000</v>
      </c>
      <c r="H23" s="136">
        <v>625</v>
      </c>
      <c r="I23" s="203">
        <v>5000000</v>
      </c>
      <c r="J23" s="16" t="s">
        <v>298</v>
      </c>
      <c r="K23" s="104" t="s">
        <v>269</v>
      </c>
      <c r="L23" s="16">
        <v>1320105</v>
      </c>
      <c r="M23" s="205"/>
    </row>
    <row r="24" spans="1:17">
      <c r="A24" s="136">
        <v>132</v>
      </c>
      <c r="B24" s="136">
        <v>0</v>
      </c>
      <c r="C24" s="136">
        <v>2132001</v>
      </c>
      <c r="D24" s="16" t="s">
        <v>176</v>
      </c>
      <c r="E24" s="134" t="s">
        <v>177</v>
      </c>
      <c r="F24" s="136">
        <v>4530</v>
      </c>
      <c r="G24" s="136">
        <v>2310000</v>
      </c>
      <c r="H24" s="136">
        <v>625</v>
      </c>
      <c r="I24" s="169"/>
      <c r="J24" s="186" t="s">
        <v>279</v>
      </c>
      <c r="K24" s="104" t="s">
        <v>269</v>
      </c>
      <c r="L24" s="16">
        <v>1320106</v>
      </c>
      <c r="M24" s="61"/>
    </row>
    <row r="25" spans="1:17">
      <c r="A25" s="136">
        <v>132</v>
      </c>
      <c r="B25" s="136">
        <v>0</v>
      </c>
      <c r="C25" s="136">
        <v>2132001</v>
      </c>
      <c r="D25" s="16" t="s">
        <v>176</v>
      </c>
      <c r="E25" s="134" t="s">
        <v>177</v>
      </c>
      <c r="F25" s="136">
        <v>4530</v>
      </c>
      <c r="G25" s="136">
        <v>2310000</v>
      </c>
      <c r="H25" s="136">
        <v>625</v>
      </c>
      <c r="I25" s="169"/>
      <c r="J25" s="16" t="s">
        <v>280</v>
      </c>
      <c r="K25" s="104" t="s">
        <v>269</v>
      </c>
      <c r="L25" s="16">
        <v>1320107</v>
      </c>
      <c r="M25" s="61"/>
    </row>
    <row r="26" spans="1:17">
      <c r="A26" s="136">
        <v>132</v>
      </c>
      <c r="B26" s="136">
        <v>0</v>
      </c>
      <c r="C26" s="136">
        <v>2132001</v>
      </c>
      <c r="D26" s="16" t="s">
        <v>176</v>
      </c>
      <c r="E26" s="134" t="s">
        <v>177</v>
      </c>
      <c r="F26" s="136">
        <v>4530</v>
      </c>
      <c r="G26" s="136">
        <v>2310000</v>
      </c>
      <c r="H26" s="136">
        <v>625</v>
      </c>
      <c r="I26" s="169"/>
      <c r="J26" s="16" t="s">
        <v>281</v>
      </c>
      <c r="K26" s="104" t="s">
        <v>269</v>
      </c>
      <c r="L26" s="16">
        <v>1320108</v>
      </c>
      <c r="M26" s="205"/>
    </row>
    <row r="27" spans="1:17">
      <c r="A27" s="136">
        <v>132</v>
      </c>
      <c r="B27" s="136">
        <v>0</v>
      </c>
      <c r="C27" s="136">
        <v>2132001</v>
      </c>
      <c r="D27" s="16" t="s">
        <v>176</v>
      </c>
      <c r="E27" s="134" t="s">
        <v>177</v>
      </c>
      <c r="F27" s="136">
        <v>4530</v>
      </c>
      <c r="G27" s="136">
        <v>2310000</v>
      </c>
      <c r="H27" s="136">
        <v>625</v>
      </c>
      <c r="I27" s="169"/>
      <c r="J27" s="16" t="s">
        <v>282</v>
      </c>
      <c r="K27" s="104" t="s">
        <v>269</v>
      </c>
      <c r="L27" s="16">
        <v>1320109</v>
      </c>
      <c r="M27" s="205"/>
    </row>
    <row r="28" spans="1:17" ht="18.75">
      <c r="A28" s="320" t="s">
        <v>154</v>
      </c>
      <c r="B28" s="320"/>
      <c r="C28" s="111"/>
      <c r="D28" s="6"/>
      <c r="E28" s="171"/>
      <c r="F28" s="111"/>
      <c r="G28" s="111"/>
      <c r="H28" s="111"/>
      <c r="I28" s="170">
        <f>SUM(I12:I27)</f>
        <v>37807000</v>
      </c>
      <c r="J28" s="6"/>
      <c r="K28" s="185"/>
      <c r="L28" s="16"/>
      <c r="M28" s="61"/>
    </row>
    <row r="29" spans="1:17">
      <c r="A29" s="136">
        <v>132</v>
      </c>
      <c r="B29" s="136">
        <v>0</v>
      </c>
      <c r="C29" s="136">
        <v>2132001</v>
      </c>
      <c r="D29" s="16" t="s">
        <v>176</v>
      </c>
      <c r="E29" s="134" t="s">
        <v>177</v>
      </c>
      <c r="F29" s="136">
        <v>1110</v>
      </c>
      <c r="G29" s="136">
        <v>2310000</v>
      </c>
      <c r="H29" s="136">
        <v>625</v>
      </c>
      <c r="I29" s="169"/>
      <c r="J29" s="16" t="s">
        <v>283</v>
      </c>
      <c r="K29" s="104" t="s">
        <v>269</v>
      </c>
      <c r="L29" s="16">
        <v>1320110</v>
      </c>
      <c r="M29" s="205"/>
    </row>
    <row r="30" spans="1:17">
      <c r="A30" s="136">
        <v>132</v>
      </c>
      <c r="B30" s="136">
        <v>0</v>
      </c>
      <c r="C30" s="136">
        <v>2132001</v>
      </c>
      <c r="D30" s="16" t="s">
        <v>176</v>
      </c>
      <c r="E30" s="134" t="s">
        <v>177</v>
      </c>
      <c r="F30" s="136">
        <v>1110</v>
      </c>
      <c r="G30" s="136">
        <v>2310000</v>
      </c>
      <c r="H30" s="136">
        <v>625</v>
      </c>
      <c r="I30" s="169"/>
      <c r="J30" s="84" t="s">
        <v>284</v>
      </c>
      <c r="K30" s="104" t="s">
        <v>269</v>
      </c>
      <c r="L30" s="16">
        <v>1320111</v>
      </c>
      <c r="M30" s="61"/>
    </row>
    <row r="31" spans="1:17">
      <c r="A31" s="136">
        <v>132</v>
      </c>
      <c r="B31" s="136">
        <v>0</v>
      </c>
      <c r="C31" s="136">
        <v>2132001</v>
      </c>
      <c r="D31" s="16" t="s">
        <v>176</v>
      </c>
      <c r="E31" s="134" t="s">
        <v>177</v>
      </c>
      <c r="F31" s="136">
        <v>1110</v>
      </c>
      <c r="G31" s="136">
        <v>2310000</v>
      </c>
      <c r="H31" s="136">
        <v>625</v>
      </c>
      <c r="I31" s="169"/>
      <c r="J31" s="187" t="s">
        <v>285</v>
      </c>
      <c r="K31" s="104" t="s">
        <v>269</v>
      </c>
      <c r="L31" s="16">
        <v>1320112</v>
      </c>
      <c r="M31" s="61"/>
    </row>
    <row r="32" spans="1:17">
      <c r="A32" s="136">
        <v>132</v>
      </c>
      <c r="B32" s="136">
        <v>0</v>
      </c>
      <c r="C32" s="136">
        <v>2132001</v>
      </c>
      <c r="D32" s="16" t="s">
        <v>176</v>
      </c>
      <c r="E32" s="134" t="s">
        <v>177</v>
      </c>
      <c r="F32" s="136">
        <v>1110</v>
      </c>
      <c r="G32" s="136">
        <v>2310000</v>
      </c>
      <c r="H32" s="136">
        <v>625</v>
      </c>
      <c r="I32" s="169"/>
      <c r="J32" s="84" t="s">
        <v>286</v>
      </c>
      <c r="K32" s="104" t="s">
        <v>269</v>
      </c>
      <c r="L32" s="16">
        <v>1320113</v>
      </c>
      <c r="M32" s="61"/>
    </row>
    <row r="33" spans="1:13" ht="18.75">
      <c r="A33" s="320" t="s">
        <v>154</v>
      </c>
      <c r="B33" s="320"/>
      <c r="C33" s="136"/>
      <c r="D33" s="16"/>
      <c r="E33" s="134"/>
      <c r="F33" s="136"/>
      <c r="G33" s="136"/>
      <c r="H33" s="136"/>
      <c r="I33" s="170">
        <f>SUM(I29:I32)</f>
        <v>0</v>
      </c>
      <c r="J33" s="188"/>
      <c r="K33" s="104"/>
      <c r="L33" s="16"/>
      <c r="M33" s="61"/>
    </row>
    <row r="34" spans="1:13">
      <c r="A34" s="136">
        <v>132</v>
      </c>
      <c r="B34" s="136">
        <v>0</v>
      </c>
      <c r="C34" s="136">
        <v>2132001</v>
      </c>
      <c r="D34" s="16" t="s">
        <v>176</v>
      </c>
      <c r="E34" s="134" t="s">
        <v>177</v>
      </c>
      <c r="F34" s="136">
        <v>1110</v>
      </c>
      <c r="G34" s="136">
        <v>2310000</v>
      </c>
      <c r="H34" s="136">
        <v>625</v>
      </c>
      <c r="I34" s="203">
        <v>1000000</v>
      </c>
      <c r="J34" s="16" t="s">
        <v>287</v>
      </c>
      <c r="K34" s="104" t="s">
        <v>269</v>
      </c>
      <c r="L34" s="16">
        <v>1320114</v>
      </c>
      <c r="M34" s="61"/>
    </row>
    <row r="35" spans="1:13">
      <c r="A35" s="136">
        <v>132</v>
      </c>
      <c r="B35" s="136">
        <v>0</v>
      </c>
      <c r="C35" s="136">
        <v>2132001</v>
      </c>
      <c r="D35" s="16" t="s">
        <v>176</v>
      </c>
      <c r="E35" s="134" t="s">
        <v>177</v>
      </c>
      <c r="F35" s="136">
        <v>1110</v>
      </c>
      <c r="G35" s="136">
        <v>2310000</v>
      </c>
      <c r="H35" s="136">
        <v>625</v>
      </c>
      <c r="I35" s="169"/>
      <c r="J35" s="187" t="s">
        <v>288</v>
      </c>
      <c r="K35" s="104"/>
      <c r="L35" s="16">
        <v>1320115</v>
      </c>
      <c r="M35" s="61"/>
    </row>
    <row r="36" spans="1:13">
      <c r="A36" s="136">
        <v>132</v>
      </c>
      <c r="B36" s="136">
        <v>0</v>
      </c>
      <c r="C36" s="136">
        <v>2132001</v>
      </c>
      <c r="D36" s="16" t="s">
        <v>176</v>
      </c>
      <c r="E36" s="134" t="s">
        <v>177</v>
      </c>
      <c r="F36" s="136">
        <v>1110</v>
      </c>
      <c r="G36" s="136">
        <v>2310000</v>
      </c>
      <c r="H36" s="136">
        <v>625</v>
      </c>
      <c r="I36" s="169"/>
      <c r="J36" s="84" t="s">
        <v>289</v>
      </c>
      <c r="K36" s="104"/>
      <c r="L36" s="16">
        <v>1320116</v>
      </c>
      <c r="M36" s="61"/>
    </row>
    <row r="37" spans="1:13">
      <c r="A37" s="136">
        <v>132</v>
      </c>
      <c r="B37" s="136">
        <v>0</v>
      </c>
      <c r="C37" s="136">
        <v>2132001</v>
      </c>
      <c r="D37" s="16" t="s">
        <v>176</v>
      </c>
      <c r="E37" s="134" t="s">
        <v>177</v>
      </c>
      <c r="F37" s="136">
        <v>1110</v>
      </c>
      <c r="G37" s="136">
        <v>2310000</v>
      </c>
      <c r="H37" s="136">
        <v>625</v>
      </c>
      <c r="I37" s="203">
        <v>1000000</v>
      </c>
      <c r="J37" s="16" t="s">
        <v>290</v>
      </c>
      <c r="K37" s="104" t="s">
        <v>269</v>
      </c>
      <c r="L37" s="16">
        <v>1320117</v>
      </c>
      <c r="M37" s="61"/>
    </row>
    <row r="38" spans="1:13">
      <c r="A38" s="136">
        <v>132</v>
      </c>
      <c r="B38" s="136">
        <v>0</v>
      </c>
      <c r="C38" s="136">
        <v>2132001</v>
      </c>
      <c r="D38" s="16" t="s">
        <v>176</v>
      </c>
      <c r="E38" s="134" t="s">
        <v>177</v>
      </c>
      <c r="F38" s="136">
        <v>1110</v>
      </c>
      <c r="G38" s="136">
        <v>2310000</v>
      </c>
      <c r="H38" s="136">
        <v>625</v>
      </c>
      <c r="I38" s="169"/>
      <c r="J38" s="16" t="s">
        <v>291</v>
      </c>
      <c r="K38" s="104" t="s">
        <v>269</v>
      </c>
      <c r="L38" s="16">
        <v>1320118</v>
      </c>
      <c r="M38" s="61"/>
    </row>
    <row r="39" spans="1:13" ht="18.75">
      <c r="A39" s="320" t="s">
        <v>154</v>
      </c>
      <c r="B39" s="320"/>
      <c r="C39" s="111"/>
      <c r="D39" s="6"/>
      <c r="E39" s="171"/>
      <c r="F39" s="111"/>
      <c r="G39" s="111"/>
      <c r="H39" s="111"/>
      <c r="I39" s="170">
        <f>SUM(I34:I38)</f>
        <v>2000000</v>
      </c>
      <c r="J39" s="6"/>
      <c r="K39" s="185"/>
      <c r="L39" s="16"/>
      <c r="M39" s="61"/>
    </row>
    <row r="40" spans="1:13">
      <c r="A40" s="136">
        <v>132</v>
      </c>
      <c r="B40" s="136">
        <v>0</v>
      </c>
      <c r="C40" s="136">
        <v>2132001</v>
      </c>
      <c r="D40" s="16" t="s">
        <v>176</v>
      </c>
      <c r="E40" s="134" t="s">
        <v>177</v>
      </c>
      <c r="F40" s="136">
        <v>6260</v>
      </c>
      <c r="G40" s="136">
        <v>2310000</v>
      </c>
      <c r="H40" s="136">
        <v>625</v>
      </c>
      <c r="I40" s="169"/>
      <c r="J40" s="16" t="s">
        <v>292</v>
      </c>
      <c r="K40" s="104" t="s">
        <v>269</v>
      </c>
      <c r="L40" s="16"/>
      <c r="M40" s="61"/>
    </row>
    <row r="41" spans="1:13" ht="19.5" thickBot="1">
      <c r="A41" s="320" t="s">
        <v>154</v>
      </c>
      <c r="B41" s="320"/>
      <c r="C41" s="189"/>
      <c r="D41" s="117"/>
      <c r="E41" s="189"/>
      <c r="F41" s="111"/>
      <c r="G41" s="111"/>
      <c r="H41" s="111"/>
      <c r="I41" s="170">
        <f>SUM(I40:I40)</f>
        <v>0</v>
      </c>
      <c r="J41" s="6"/>
      <c r="K41" s="185"/>
      <c r="L41" s="16"/>
      <c r="M41" s="61"/>
    </row>
    <row r="42" spans="1:13" ht="21.75" thickBot="1">
      <c r="A42" s="320" t="s">
        <v>154</v>
      </c>
      <c r="B42" s="315"/>
      <c r="C42" s="321" t="s">
        <v>138</v>
      </c>
      <c r="D42" s="322"/>
      <c r="E42" s="323"/>
      <c r="F42" s="190"/>
      <c r="G42" s="111"/>
      <c r="H42" s="111"/>
      <c r="I42" s="170">
        <f>I41+I39+I33+I28+I11+I8</f>
        <v>39807000</v>
      </c>
      <c r="J42" s="6"/>
      <c r="K42" s="185"/>
      <c r="L42" s="16"/>
      <c r="M42" s="61"/>
    </row>
    <row r="43" spans="1:13" ht="21">
      <c r="B43" s="324"/>
      <c r="C43" s="325"/>
      <c r="D43" s="325"/>
      <c r="I43" s="90"/>
      <c r="J43" s="26"/>
    </row>
    <row r="44" spans="1:13" ht="18.75">
      <c r="B44" s="318" t="s">
        <v>194</v>
      </c>
      <c r="C44" s="318"/>
      <c r="D44" s="318"/>
      <c r="J44" s="85" t="s">
        <v>195</v>
      </c>
    </row>
    <row r="45" spans="1:13" ht="18.75">
      <c r="B45" s="318" t="s">
        <v>196</v>
      </c>
      <c r="C45" s="318"/>
      <c r="D45" s="318"/>
      <c r="J45" s="85" t="s">
        <v>197</v>
      </c>
      <c r="L45">
        <v>43537653</v>
      </c>
    </row>
    <row r="66" spans="1:17" ht="18.75">
      <c r="A66" s="85" t="s">
        <v>293</v>
      </c>
      <c r="B66" s="85"/>
      <c r="C66" s="85"/>
      <c r="D66" s="85"/>
      <c r="E66" s="85"/>
      <c r="F66" s="85"/>
      <c r="G66" s="85"/>
      <c r="H66" s="85"/>
      <c r="I66" s="85"/>
      <c r="J66" s="85"/>
      <c r="K66" s="85"/>
    </row>
    <row r="67" spans="1:17" ht="16.5" thickBot="1">
      <c r="I67" s="87" t="s">
        <v>259</v>
      </c>
    </row>
    <row r="68" spans="1:17" ht="15.75">
      <c r="A68" s="179" t="s">
        <v>160</v>
      </c>
      <c r="B68" s="179" t="s">
        <v>161</v>
      </c>
      <c r="C68" s="179" t="s">
        <v>260</v>
      </c>
      <c r="D68" s="179" t="s">
        <v>261</v>
      </c>
      <c r="E68" s="179" t="s">
        <v>164</v>
      </c>
      <c r="F68" s="179" t="s">
        <v>165</v>
      </c>
      <c r="G68" s="179" t="s">
        <v>166</v>
      </c>
      <c r="H68" s="179" t="s">
        <v>167</v>
      </c>
      <c r="I68" s="179" t="s">
        <v>168</v>
      </c>
      <c r="J68" s="180" t="s">
        <v>262</v>
      </c>
      <c r="K68" s="181" t="s">
        <v>263</v>
      </c>
      <c r="L68" s="326" t="s">
        <v>264</v>
      </c>
      <c r="M68" s="61" t="s">
        <v>265</v>
      </c>
    </row>
    <row r="69" spans="1:17" ht="15.75">
      <c r="A69" s="182" t="s">
        <v>170</v>
      </c>
      <c r="B69" s="182" t="s">
        <v>171</v>
      </c>
      <c r="C69" s="182" t="s">
        <v>172</v>
      </c>
      <c r="D69" s="182" t="s">
        <v>173</v>
      </c>
      <c r="E69" s="182"/>
      <c r="F69" s="182"/>
      <c r="G69" s="182" t="s">
        <v>174</v>
      </c>
      <c r="H69" s="182" t="s">
        <v>175</v>
      </c>
      <c r="I69" s="182"/>
      <c r="J69" s="183" t="s">
        <v>266</v>
      </c>
      <c r="K69" s="184" t="s">
        <v>267</v>
      </c>
      <c r="L69" s="326"/>
      <c r="M69" s="61"/>
    </row>
    <row r="70" spans="1:17">
      <c r="A70" s="136">
        <v>132</v>
      </c>
      <c r="B70" s="136">
        <v>0</v>
      </c>
      <c r="C70" s="136">
        <v>2132001</v>
      </c>
      <c r="D70" s="16" t="s">
        <v>176</v>
      </c>
      <c r="E70" s="134" t="s">
        <v>177</v>
      </c>
      <c r="F70" s="136">
        <v>4530</v>
      </c>
      <c r="G70" s="136">
        <v>2310000</v>
      </c>
      <c r="H70" s="136">
        <v>625</v>
      </c>
      <c r="I70" s="203">
        <v>6000000</v>
      </c>
      <c r="J70" s="16" t="s">
        <v>273</v>
      </c>
      <c r="K70" s="104" t="s">
        <v>269</v>
      </c>
      <c r="L70" s="16"/>
      <c r="M70" s="61"/>
    </row>
    <row r="71" spans="1:17">
      <c r="A71" s="136">
        <v>132</v>
      </c>
      <c r="B71" s="136">
        <v>0</v>
      </c>
      <c r="C71" s="136">
        <v>2132001</v>
      </c>
      <c r="D71" s="16" t="s">
        <v>176</v>
      </c>
      <c r="E71" s="134" t="s">
        <v>177</v>
      </c>
      <c r="F71" s="136">
        <v>4530</v>
      </c>
      <c r="G71" s="136">
        <v>2310000</v>
      </c>
      <c r="H71" s="136">
        <v>625</v>
      </c>
      <c r="I71" s="169"/>
      <c r="J71" s="16" t="s">
        <v>274</v>
      </c>
      <c r="K71" s="104" t="s">
        <v>269</v>
      </c>
      <c r="L71" s="16"/>
      <c r="M71" s="61"/>
    </row>
    <row r="72" spans="1:17">
      <c r="A72" s="136">
        <v>132</v>
      </c>
      <c r="B72" s="136">
        <v>0</v>
      </c>
      <c r="C72" s="136">
        <v>2132001</v>
      </c>
      <c r="D72" s="16" t="s">
        <v>176</v>
      </c>
      <c r="E72" s="134" t="s">
        <v>177</v>
      </c>
      <c r="F72" s="136">
        <v>4530</v>
      </c>
      <c r="G72" s="136">
        <v>2310000</v>
      </c>
      <c r="H72" s="136">
        <v>625</v>
      </c>
      <c r="I72" s="203">
        <v>4000000</v>
      </c>
      <c r="J72" s="16" t="s">
        <v>275</v>
      </c>
      <c r="K72" s="104" t="s">
        <v>269</v>
      </c>
      <c r="L72" s="16"/>
      <c r="M72" s="204"/>
    </row>
    <row r="73" spans="1:17">
      <c r="A73" s="136">
        <v>132</v>
      </c>
      <c r="B73" s="136">
        <v>0</v>
      </c>
      <c r="C73" s="136">
        <v>2132001</v>
      </c>
      <c r="D73" s="16" t="s">
        <v>176</v>
      </c>
      <c r="E73" s="134" t="s">
        <v>177</v>
      </c>
      <c r="F73" s="136">
        <v>4530</v>
      </c>
      <c r="G73" s="136">
        <v>2310000</v>
      </c>
      <c r="H73" s="136">
        <v>625</v>
      </c>
      <c r="I73" s="169"/>
      <c r="J73" s="16" t="s">
        <v>276</v>
      </c>
      <c r="K73" s="104" t="s">
        <v>269</v>
      </c>
      <c r="L73" s="16"/>
      <c r="M73" s="61"/>
    </row>
    <row r="74" spans="1:17">
      <c r="A74" s="136">
        <v>132</v>
      </c>
      <c r="B74" s="136">
        <v>0</v>
      </c>
      <c r="C74" s="136">
        <v>2132001</v>
      </c>
      <c r="D74" s="16" t="s">
        <v>176</v>
      </c>
      <c r="E74" s="134" t="s">
        <v>177</v>
      </c>
      <c r="F74" s="136">
        <v>4530</v>
      </c>
      <c r="G74" s="136">
        <v>2310000</v>
      </c>
      <c r="H74" s="136">
        <v>625</v>
      </c>
      <c r="I74" s="203">
        <v>3000000</v>
      </c>
      <c r="J74" s="16" t="s">
        <v>300</v>
      </c>
      <c r="K74" s="104" t="s">
        <v>269</v>
      </c>
      <c r="L74" s="16"/>
      <c r="M74" s="61"/>
    </row>
    <row r="75" spans="1:17">
      <c r="A75" s="136">
        <v>132</v>
      </c>
      <c r="B75" s="136">
        <v>0</v>
      </c>
      <c r="C75" s="136">
        <v>2132001</v>
      </c>
      <c r="D75" s="16" t="s">
        <v>176</v>
      </c>
      <c r="E75" s="134" t="s">
        <v>177</v>
      </c>
      <c r="F75" s="136">
        <v>4530</v>
      </c>
      <c r="G75" s="136">
        <v>2310000</v>
      </c>
      <c r="H75" s="136">
        <v>625</v>
      </c>
      <c r="I75" s="203">
        <v>8000000</v>
      </c>
      <c r="J75" s="16" t="s">
        <v>301</v>
      </c>
      <c r="K75" s="104" t="s">
        <v>269</v>
      </c>
      <c r="L75" s="16"/>
      <c r="M75" s="61"/>
      <c r="Q75" s="26">
        <f>I95+I92+I81+I80+I78+I77+I75+I74+I72+I70</f>
        <v>37807000</v>
      </c>
    </row>
    <row r="76" spans="1:17">
      <c r="A76" s="136">
        <v>132</v>
      </c>
      <c r="B76" s="136">
        <v>0</v>
      </c>
      <c r="C76" s="136">
        <v>2132001</v>
      </c>
      <c r="D76" s="16" t="s">
        <v>176</v>
      </c>
      <c r="E76" s="134" t="s">
        <v>177</v>
      </c>
      <c r="F76" s="136">
        <v>4530</v>
      </c>
      <c r="G76" s="136">
        <v>2310000</v>
      </c>
      <c r="H76" s="136">
        <v>625</v>
      </c>
      <c r="I76" s="169"/>
      <c r="J76" s="16" t="s">
        <v>277</v>
      </c>
      <c r="K76" s="104" t="s">
        <v>269</v>
      </c>
      <c r="L76" s="16"/>
      <c r="M76" s="61"/>
    </row>
    <row r="77" spans="1:17">
      <c r="A77" s="136">
        <v>132</v>
      </c>
      <c r="B77" s="136">
        <v>0</v>
      </c>
      <c r="C77" s="136">
        <v>2132001</v>
      </c>
      <c r="D77" s="16" t="s">
        <v>176</v>
      </c>
      <c r="E77" s="134" t="s">
        <v>177</v>
      </c>
      <c r="F77" s="136">
        <v>4530</v>
      </c>
      <c r="G77" s="136">
        <v>2310000</v>
      </c>
      <c r="H77" s="136">
        <v>625</v>
      </c>
      <c r="I77" s="203">
        <v>6807000</v>
      </c>
      <c r="J77" s="16" t="s">
        <v>302</v>
      </c>
      <c r="K77" s="104" t="s">
        <v>269</v>
      </c>
      <c r="L77" s="16">
        <v>1320101</v>
      </c>
      <c r="M77" s="61"/>
    </row>
    <row r="78" spans="1:17">
      <c r="A78" s="136">
        <v>132</v>
      </c>
      <c r="B78" s="136">
        <v>0</v>
      </c>
      <c r="C78" s="136">
        <v>2132001</v>
      </c>
      <c r="D78" s="16" t="s">
        <v>176</v>
      </c>
      <c r="E78" s="134" t="s">
        <v>177</v>
      </c>
      <c r="F78" s="136">
        <v>4530</v>
      </c>
      <c r="G78" s="136">
        <v>2310000</v>
      </c>
      <c r="H78" s="136">
        <v>625</v>
      </c>
      <c r="I78" s="203">
        <v>2000000</v>
      </c>
      <c r="J78" s="186" t="s">
        <v>299</v>
      </c>
      <c r="K78" s="104" t="s">
        <v>269</v>
      </c>
      <c r="L78" s="16">
        <v>1320102</v>
      </c>
      <c r="M78" s="61"/>
    </row>
    <row r="79" spans="1:17">
      <c r="A79" s="136">
        <v>132</v>
      </c>
      <c r="B79" s="136">
        <v>0</v>
      </c>
      <c r="C79" s="136">
        <v>2132001</v>
      </c>
      <c r="D79" s="16" t="s">
        <v>176</v>
      </c>
      <c r="E79" s="134" t="s">
        <v>177</v>
      </c>
      <c r="F79" s="136">
        <v>4530</v>
      </c>
      <c r="G79" s="136">
        <v>2310000</v>
      </c>
      <c r="H79" s="136">
        <v>625</v>
      </c>
      <c r="I79" s="169"/>
      <c r="J79" s="16" t="s">
        <v>278</v>
      </c>
      <c r="K79" s="104" t="s">
        <v>269</v>
      </c>
      <c r="L79" s="16">
        <v>1320103</v>
      </c>
      <c r="M79" s="61"/>
    </row>
    <row r="80" spans="1:17">
      <c r="A80" s="136">
        <v>132</v>
      </c>
      <c r="B80" s="136">
        <v>0</v>
      </c>
      <c r="C80" s="136">
        <v>2132001</v>
      </c>
      <c r="D80" s="16" t="s">
        <v>176</v>
      </c>
      <c r="E80" s="134" t="s">
        <v>177</v>
      </c>
      <c r="F80" s="136">
        <v>4530</v>
      </c>
      <c r="G80" s="136">
        <v>2310000</v>
      </c>
      <c r="H80" s="136">
        <v>625</v>
      </c>
      <c r="I80" s="203">
        <v>3000000</v>
      </c>
      <c r="J80" s="16" t="s">
        <v>76</v>
      </c>
      <c r="K80" s="104" t="s">
        <v>269</v>
      </c>
      <c r="L80" s="16">
        <v>1320104</v>
      </c>
      <c r="M80" s="205"/>
    </row>
    <row r="81" spans="1:13">
      <c r="A81" s="136">
        <v>132</v>
      </c>
      <c r="B81" s="136">
        <v>0</v>
      </c>
      <c r="C81" s="136">
        <v>2132001</v>
      </c>
      <c r="D81" s="16" t="s">
        <v>176</v>
      </c>
      <c r="E81" s="134" t="s">
        <v>177</v>
      </c>
      <c r="F81" s="136">
        <v>4530</v>
      </c>
      <c r="G81" s="136">
        <v>2310000</v>
      </c>
      <c r="H81" s="136">
        <v>625</v>
      </c>
      <c r="I81" s="203">
        <v>5000000</v>
      </c>
      <c r="J81" s="16" t="s">
        <v>298</v>
      </c>
      <c r="K81" s="104" t="s">
        <v>269</v>
      </c>
      <c r="L81" s="16">
        <v>1320105</v>
      </c>
      <c r="M81" s="205"/>
    </row>
    <row r="82" spans="1:13" ht="18.75">
      <c r="A82" s="79"/>
      <c r="B82" s="320" t="s">
        <v>154</v>
      </c>
      <c r="C82" s="320"/>
      <c r="D82" s="79"/>
      <c r="E82" s="79"/>
      <c r="F82" s="79"/>
      <c r="G82" s="79"/>
      <c r="H82" s="79"/>
      <c r="I82" s="82">
        <f>SUM(I70:I81)</f>
        <v>37807000</v>
      </c>
      <c r="J82" s="79"/>
      <c r="K82" s="79"/>
      <c r="L82" s="79"/>
    </row>
    <row r="83" spans="1:13">
      <c r="A83" s="136">
        <v>132</v>
      </c>
      <c r="B83" s="136">
        <v>0</v>
      </c>
      <c r="C83" s="136">
        <v>2132001</v>
      </c>
      <c r="D83" s="16" t="s">
        <v>176</v>
      </c>
      <c r="E83" s="134" t="s">
        <v>177</v>
      </c>
      <c r="F83" s="136">
        <v>1110</v>
      </c>
      <c r="G83" s="136">
        <v>2310000</v>
      </c>
      <c r="H83" s="136">
        <v>625</v>
      </c>
      <c r="I83" s="203">
        <v>1000000</v>
      </c>
      <c r="J83" s="16" t="s">
        <v>287</v>
      </c>
      <c r="K83" s="104" t="s">
        <v>269</v>
      </c>
      <c r="L83" s="16">
        <v>1320114</v>
      </c>
      <c r="M83" s="61"/>
    </row>
    <row r="84" spans="1:13">
      <c r="A84" s="136">
        <v>132</v>
      </c>
      <c r="B84" s="136">
        <v>0</v>
      </c>
      <c r="C84" s="136">
        <v>2132001</v>
      </c>
      <c r="D84" s="16" t="s">
        <v>176</v>
      </c>
      <c r="E84" s="134" t="s">
        <v>177</v>
      </c>
      <c r="F84" s="136">
        <v>1110</v>
      </c>
      <c r="G84" s="136">
        <v>2310000</v>
      </c>
      <c r="H84" s="136">
        <v>625</v>
      </c>
      <c r="I84" s="203">
        <v>1000000</v>
      </c>
      <c r="J84" s="16" t="s">
        <v>290</v>
      </c>
      <c r="K84" s="104" t="s">
        <v>269</v>
      </c>
      <c r="L84" s="16">
        <v>1320117</v>
      </c>
      <c r="M84" s="61"/>
    </row>
    <row r="85" spans="1:13" s="79" customFormat="1" ht="19.5" thickBot="1">
      <c r="A85" s="6"/>
      <c r="B85" s="320" t="s">
        <v>154</v>
      </c>
      <c r="C85" s="320"/>
      <c r="D85" s="6"/>
      <c r="E85" s="6"/>
      <c r="F85" s="6"/>
      <c r="G85" s="6"/>
      <c r="H85" s="6"/>
      <c r="I85" s="105">
        <f>SUM(I83:I84)</f>
        <v>2000000</v>
      </c>
      <c r="J85" s="6"/>
      <c r="K85" s="6"/>
      <c r="L85" s="6"/>
    </row>
    <row r="86" spans="1:13" s="79" customFormat="1" ht="21.75" thickBot="1">
      <c r="A86" s="6"/>
      <c r="B86" s="6"/>
      <c r="C86" s="321" t="s">
        <v>138</v>
      </c>
      <c r="D86" s="322"/>
      <c r="E86" s="323"/>
      <c r="F86" s="6"/>
      <c r="G86" s="6"/>
      <c r="H86" s="6"/>
      <c r="I86" s="105">
        <f>I82+I85</f>
        <v>39807000</v>
      </c>
      <c r="J86" s="6"/>
      <c r="K86" s="6"/>
      <c r="L86" s="6"/>
    </row>
  </sheetData>
  <mergeCells count="16">
    <mergeCell ref="L68:L69"/>
    <mergeCell ref="C86:E86"/>
    <mergeCell ref="B82:C82"/>
    <mergeCell ref="B85:C85"/>
    <mergeCell ref="B45:D45"/>
    <mergeCell ref="L3:L4"/>
    <mergeCell ref="A8:B8"/>
    <mergeCell ref="A11:B11"/>
    <mergeCell ref="A28:B28"/>
    <mergeCell ref="A33:B33"/>
    <mergeCell ref="B44:D44"/>
    <mergeCell ref="A39:B39"/>
    <mergeCell ref="A41:B41"/>
    <mergeCell ref="A42:B42"/>
    <mergeCell ref="C42:E42"/>
    <mergeCell ref="B43:D4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Perm.Buxh.</vt:lpstr>
      <vt:lpstr>PLANIFIK</vt:lpstr>
      <vt:lpstr>tab e limit.</vt:lpstr>
      <vt:lpstr>B.Grant</vt:lpstr>
      <vt:lpstr>L.Grant</vt:lpstr>
      <vt:lpstr>B.Ardh.</vt:lpstr>
      <vt:lpstr>L.Ardh.</vt:lpstr>
      <vt:lpstr>Invest.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2sc-computer</dc:creator>
  <cp:lastModifiedBy>Admin</cp:lastModifiedBy>
  <cp:lastPrinted>2017-12-19T09:30:28Z</cp:lastPrinted>
  <dcterms:created xsi:type="dcterms:W3CDTF">2017-09-20T06:25:00Z</dcterms:created>
  <dcterms:modified xsi:type="dcterms:W3CDTF">2018-02-15T11:39:43Z</dcterms:modified>
</cp:coreProperties>
</file>